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65" windowWidth="7680" windowHeight="7785" tabRatio="748" activeTab="3"/>
  </bookViews>
  <sheets>
    <sheet name="Лист согласования и изменения" sheetId="1" r:id="rId1"/>
    <sheet name="Титул" sheetId="2" r:id="rId2"/>
    <sheet name="Таблица 1" sheetId="3" r:id="rId3"/>
    <sheet name="Таблица 2  (2019)" sheetId="4" r:id="rId4"/>
    <sheet name="Таблица 2(2020г)" sheetId="5" r:id="rId5"/>
    <sheet name="Таблица 2 (2021г)" sheetId="6" r:id="rId6"/>
    <sheet name="Таблица 2.1,3,4" sheetId="7" r:id="rId7"/>
    <sheet name="Расчеты (КФО 4)" sheetId="8" r:id="rId8"/>
    <sheet name="(Расчеты КФО 2 плат.ус.и иное)" sheetId="9" r:id="rId9"/>
    <sheet name="Расчеты (КФО 2 род.плата МБДОУ)" sheetId="10" r:id="rId10"/>
    <sheet name="Расчеты (КФО 5)" sheetId="11" r:id="rId11"/>
  </sheets>
  <definedNames>
    <definedName name="_xlnm.Print_Area" localSheetId="0">'Лист согласования и изменения'!$A$1:$G$30</definedName>
    <definedName name="_xlnm.Print_Area" localSheetId="9">'Расчеты (КФО 2 род.плата МБДОУ)'!$A$1:$J$391</definedName>
    <definedName name="_xlnm.Print_Area" localSheetId="3">'Таблица 2  (2019)'!$A$1:$K$80</definedName>
    <definedName name="_xlnm.Print_Area" localSheetId="5">'Таблица 2 (2021г)'!$A$1:$K$75</definedName>
    <definedName name="_xlnm.Print_Area" localSheetId="4">'Таблица 2(2020г)'!$A$1:$K$75</definedName>
    <definedName name="_xlnm.Print_Area" localSheetId="6">'Таблица 2.1,3,4'!$A$1:$L$48</definedName>
  </definedNames>
  <calcPr fullCalcOnLoad="1"/>
</workbook>
</file>

<file path=xl/sharedStrings.xml><?xml version="1.0" encoding="utf-8"?>
<sst xmlns="http://schemas.openxmlformats.org/spreadsheetml/2006/main" count="2491" uniqueCount="765">
  <si>
    <t>Выбытие финансовых активов, всего</t>
  </si>
  <si>
    <t>контроль</t>
  </si>
  <si>
    <t>графа 4</t>
  </si>
  <si>
    <t>графа 5</t>
  </si>
  <si>
    <t>графа 6</t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</si>
  <si>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</t>
    </r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</si>
  <si>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18 июля 2011 г. N 223-ФЗ "О закупках товаров, работ, услуг отдельными видами юридических лиц"</t>
    </r>
  </si>
  <si>
    <r>
      <t>Источник финансового обеспечения   Озерский</t>
    </r>
    <r>
      <rPr>
        <u val="single"/>
        <sz val="12"/>
        <color indexed="8"/>
        <rFont val="Times New Roman"/>
        <family val="1"/>
      </rPr>
      <t xml:space="preserve"> городской округ</t>
    </r>
  </si>
  <si>
    <t>1.2.1</t>
  </si>
  <si>
    <t>1.2.2</t>
  </si>
  <si>
    <t>1.3.1</t>
  </si>
  <si>
    <t>1.3.2</t>
  </si>
  <si>
    <t>1.3.3</t>
  </si>
  <si>
    <t>1.3.4</t>
  </si>
  <si>
    <t>1.3.5</t>
  </si>
  <si>
    <r>
      <t xml:space="preserve">Земельный участок  кадастровый номер  </t>
    </r>
    <r>
      <rPr>
        <sz val="12"/>
        <color indexed="10"/>
        <rFont val="Times New Roman"/>
        <family val="1"/>
      </rPr>
      <t>74:42:0103003:80</t>
    </r>
  </si>
  <si>
    <t>Сумма взноса, руб. коп</t>
  </si>
  <si>
    <r>
      <t xml:space="preserve">Источник финансового обеспечения   Озерский </t>
    </r>
    <r>
      <rPr>
        <u val="single"/>
        <sz val="12"/>
        <color indexed="8"/>
        <rFont val="Times New Roman"/>
        <family val="1"/>
      </rPr>
      <t>городской округ</t>
    </r>
  </si>
  <si>
    <t xml:space="preserve">Лимиты (Постановление) </t>
  </si>
  <si>
    <r>
      <t>"___</t>
    </r>
    <r>
      <rPr>
        <u val="single"/>
        <sz val="12"/>
        <color indexed="8"/>
        <rFont val="Times New Roman"/>
        <family val="1"/>
      </rPr>
      <t>_"_________________ 201___ г</t>
    </r>
    <r>
      <rPr>
        <sz val="12"/>
        <color indexed="8"/>
        <rFont val="Times New Roman"/>
        <family val="1"/>
      </rPr>
      <t xml:space="preserve"> </t>
    </r>
  </si>
  <si>
    <r>
      <t>"_</t>
    </r>
    <r>
      <rPr>
        <u val="single"/>
        <sz val="12"/>
        <color indexed="8"/>
        <rFont val="Times New Roman"/>
        <family val="1"/>
      </rPr>
      <t xml:space="preserve"> "__________  20____ г</t>
    </r>
    <r>
      <rPr>
        <sz val="12"/>
        <color indexed="8"/>
        <rFont val="Times New Roman"/>
        <family val="1"/>
      </rPr>
      <t xml:space="preserve"> </t>
    </r>
  </si>
  <si>
    <t>1.2. Общая балансовая стоимость движимого муниципального имущества, всего</t>
  </si>
  <si>
    <t>016</t>
  </si>
  <si>
    <t>1.2.1. Общая балансовая стоимость особо ценного движимого имущества</t>
  </si>
  <si>
    <t>017</t>
  </si>
  <si>
    <t>1.2.2. Остаточная стоимость особо ценного движимого имущества</t>
  </si>
  <si>
    <t>018</t>
  </si>
  <si>
    <t>1.2.3.Остаточная стоимость иного движимого имущества</t>
  </si>
  <si>
    <t>019</t>
  </si>
  <si>
    <t>II. Финансовые активы, всего</t>
  </si>
  <si>
    <t>2.Денежные средства на счетах учреждения (за исключением средств временного распоряжения)</t>
  </si>
  <si>
    <t>2.1. Дебиторская задолженность по доходам, полученным за счет средств городского бюджета (в том числе средства по внебюджетной деятельности)</t>
  </si>
  <si>
    <t>021</t>
  </si>
  <si>
    <t>2.2. Дебиторская задолженность по выданным авансам, полученным за счет средств городского бюджета всего:</t>
  </si>
  <si>
    <t>022</t>
  </si>
  <si>
    <t>2.2.1. по выданным авансам на услуги связи</t>
  </si>
  <si>
    <t>023</t>
  </si>
  <si>
    <t>2.2.2. по выданным авансам на транспортные услуги</t>
  </si>
  <si>
    <t>024</t>
  </si>
  <si>
    <t>2.2.3. по выданным авансам на коммунальные услуги</t>
  </si>
  <si>
    <t>025</t>
  </si>
  <si>
    <t>2.2.4. по выданным авансам на услуги по содержанию имущества</t>
  </si>
  <si>
    <t>026</t>
  </si>
  <si>
    <t>2.2.5. по выданным авансам на прочие услуги</t>
  </si>
  <si>
    <t>027</t>
  </si>
  <si>
    <t>2.2.6. по выданным авансам на приобретение основных средств</t>
  </si>
  <si>
    <t>028</t>
  </si>
  <si>
    <t>2.2.7. по выданным авансам на приобретение нематериальных активов</t>
  </si>
  <si>
    <t>029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</si>
  <si>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</si>
  <si>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</si>
  <si>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031</t>
  </si>
  <si>
    <t>2.2.10. по выданным авансам на прочие расходы</t>
  </si>
  <si>
    <t>032</t>
  </si>
  <si>
    <t>2.2.11. по выданным авансам на прочие выплаты</t>
  </si>
  <si>
    <t>033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</si>
  <si>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</si>
  <si>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034</t>
  </si>
  <si>
    <t>2.3.1. по выданным авансам на услуги связи</t>
  </si>
  <si>
    <t>035</t>
  </si>
  <si>
    <t>2.3.2. по выданным авансам на транспортные услуги</t>
  </si>
  <si>
    <t>036</t>
  </si>
  <si>
    <t>2.3.3. по выданным авансам на коммунальные услуги</t>
  </si>
  <si>
    <t>037</t>
  </si>
  <si>
    <t>2.3.4. по выданным авансам на услуги по содержанию имущества</t>
  </si>
  <si>
    <t>038</t>
  </si>
  <si>
    <t>2.3.5. по выданным авансам на прочие услуги</t>
  </si>
  <si>
    <t>039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</si>
  <si>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</si>
  <si>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</si>
  <si>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041</t>
  </si>
  <si>
    <t>2.3.8. по выданным авансам на приобретение непроизведенных активов</t>
  </si>
  <si>
    <t>042</t>
  </si>
  <si>
    <t>2.3.9. по выданным авансам на приобретение материальных запасов</t>
  </si>
  <si>
    <t>043</t>
  </si>
  <si>
    <t>2.3.10. по выданным авансам на прочие расходы</t>
  </si>
  <si>
    <t>044</t>
  </si>
  <si>
    <t>2.3.11. по выданным авансам на прочие выплаты</t>
  </si>
  <si>
    <t>045</t>
  </si>
  <si>
    <t>III. Обязательства, всего</t>
  </si>
  <si>
    <t>046</t>
  </si>
  <si>
    <t>3.1. Просроченная кредиторская задолженность</t>
  </si>
  <si>
    <t>047</t>
  </si>
  <si>
    <t>3.2. Кредиторская задолженность по расчетам с поставщиками и подрядчиками за счет средств городского бюджета, всего:</t>
  </si>
  <si>
    <t>048</t>
  </si>
  <si>
    <t xml:space="preserve">3.2.1.  по начислениям на выплаты по оплате труда </t>
  </si>
  <si>
    <t>049</t>
  </si>
  <si>
    <t>3.2.2.  по оплате услуг связи</t>
  </si>
  <si>
    <t>050</t>
  </si>
  <si>
    <t>3.2.3. по оплате транспортных услуг</t>
  </si>
  <si>
    <t>051</t>
  </si>
  <si>
    <t>3.2.4. по оплате коммунальных услуг</t>
  </si>
  <si>
    <t>052</t>
  </si>
  <si>
    <t>3.2.5. по оплате услуг по содержанию имущества</t>
  </si>
  <si>
    <t>053</t>
  </si>
  <si>
    <t>3.2.6. по оплате прочих услуг</t>
  </si>
  <si>
    <t>054</t>
  </si>
  <si>
    <t>3.2.7. по приобретению основных средств</t>
  </si>
  <si>
    <t>055</t>
  </si>
  <si>
    <t>3.2.8. по приобретению нематериальных активов</t>
  </si>
  <si>
    <t>056</t>
  </si>
  <si>
    <t>3.2.9. по приобретению непроизведенных активов</t>
  </si>
  <si>
    <t>057</t>
  </si>
  <si>
    <t>3.2.10. по приобретению материальных запасов</t>
  </si>
  <si>
    <t>058</t>
  </si>
  <si>
    <t>3.2.11. по оплате прочих расходов</t>
  </si>
  <si>
    <t>059</t>
  </si>
  <si>
    <t>3.2.12. по платежам в бюджет</t>
  </si>
  <si>
    <t>060</t>
  </si>
  <si>
    <t>3.2.13. по прочим расчетам с кредиторами (в т.ч.прочие выплаты)</t>
  </si>
  <si>
    <t>061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</si>
  <si>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</si>
  <si>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062</t>
  </si>
  <si>
    <t xml:space="preserve">3.3.1.  по начислениям на выплаты по оплате труда </t>
  </si>
  <si>
    <t>063</t>
  </si>
  <si>
    <t>3.3.2.  по оплате услуг связи</t>
  </si>
  <si>
    <t>064</t>
  </si>
  <si>
    <t>3.3.3. по оплате транспортных услуг</t>
  </si>
  <si>
    <t>065</t>
  </si>
  <si>
    <t>3.3.4. по оплате коммунальных услуг</t>
  </si>
  <si>
    <t>066</t>
  </si>
  <si>
    <t>3.3.5. по оплате услуг по содержанию имущества</t>
  </si>
  <si>
    <t>067</t>
  </si>
  <si>
    <t>3.3.6. по оплате прочих услуг</t>
  </si>
  <si>
    <t>068</t>
  </si>
  <si>
    <t>3.3.7. по приобретению основных средств</t>
  </si>
  <si>
    <t>069</t>
  </si>
  <si>
    <t>3.3.8. по приобретению нематериальных активов</t>
  </si>
  <si>
    <t>070</t>
  </si>
  <si>
    <t>3.3.9. по приобретению непроизведенных активов</t>
  </si>
  <si>
    <t>071</t>
  </si>
  <si>
    <t>3.3.10. по приобретению материальных запасов</t>
  </si>
  <si>
    <t>072</t>
  </si>
  <si>
    <t>3.3.11. по оплате прочих расходов</t>
  </si>
  <si>
    <t>073</t>
  </si>
  <si>
    <t>3.3.12. по платежам в бюджет</t>
  </si>
  <si>
    <t>074</t>
  </si>
  <si>
    <t>3.3.13. по прочим расчетам с кредиторами( в т.ч.по прочим выплатам)</t>
  </si>
  <si>
    <t>075</t>
  </si>
  <si>
    <t>(указывается на последнюю отчетную дату)</t>
  </si>
  <si>
    <t>Объем финансового обеспечения, руб.коп</t>
  </si>
  <si>
    <t>Средства обязательного медицинского страхования</t>
  </si>
  <si>
    <t>Уплата налога на имущество организаций</t>
  </si>
  <si>
    <t>Уплата земельного налога</t>
  </si>
  <si>
    <t>Иное (расшифровать)</t>
  </si>
  <si>
    <t>III квартал (руб.)</t>
  </si>
  <si>
    <t>IV квартал ( руб.)</t>
  </si>
  <si>
    <t>IV квартал (руб.)</t>
  </si>
  <si>
    <t>х</t>
  </si>
  <si>
    <t>Местный бюджет</t>
  </si>
  <si>
    <t>Областной бюджет</t>
  </si>
  <si>
    <t>ВСЕГО на ГОД</t>
  </si>
  <si>
    <t>3.1.1.</t>
  </si>
  <si>
    <t>3.1.2.</t>
  </si>
  <si>
    <t>3.2.1.</t>
  </si>
  <si>
    <t>3.2.2.</t>
  </si>
  <si>
    <t>3.3.1.</t>
  </si>
  <si>
    <t>Проживание (повышение квалификации)</t>
  </si>
  <si>
    <t>Местное соединение связи</t>
  </si>
  <si>
    <t>Междугороднее соединение связи</t>
  </si>
  <si>
    <t>Затраты на абонентскую плату радиоточки</t>
  </si>
  <si>
    <t>Затраты на Интернет (внутренний и внешний трафик)</t>
  </si>
  <si>
    <t>2.2.2.</t>
  </si>
  <si>
    <t>Сумма исчисленного налога, подлежащего уплате, ВСЕГО руб. (гр. 3 x гр. 4 / 100)</t>
  </si>
  <si>
    <t>Сумма, ВСЕГО  руб. (гр. 3 x гр. 4)</t>
  </si>
  <si>
    <t>Сумма, ВСЕГО руб. (гр. 3 x гр. 4 x гр. 5)</t>
  </si>
  <si>
    <t>Сумма,ВСЕГО руб. (гр. 3 x гр. 4)</t>
  </si>
  <si>
    <t>Сумма, ВСЕГО руб.
 (гр. 3 x гр. 4 x гр. 5)</t>
  </si>
  <si>
    <t>3.3.2.</t>
  </si>
  <si>
    <t>3.3.3.</t>
  </si>
  <si>
    <t>Фонд оплаты труда учреждения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</si>
  <si>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</si>
  <si>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</si>
  <si>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учреждения</t>
  </si>
  <si>
    <t>Расходы на закупку товаров, работ, всего</t>
  </si>
  <si>
    <t>3.1.3.</t>
  </si>
  <si>
    <t>3.1.4.</t>
  </si>
  <si>
    <t>3.1.5.</t>
  </si>
  <si>
    <t>3. Расчет (обоснование) расходов на закупку товаров, работ, услуг (строка 260)</t>
  </si>
  <si>
    <t>3.1 Расчет (обоснование) расходов на оплату услуг связи</t>
  </si>
  <si>
    <t>3.3.4.</t>
  </si>
  <si>
    <t>3.4.1.</t>
  </si>
  <si>
    <t>3.5.4.</t>
  </si>
  <si>
    <t>3.5.5.</t>
  </si>
  <si>
    <t>3.5.6.</t>
  </si>
  <si>
    <t>3.5.7.</t>
  </si>
  <si>
    <t>3.6.1.</t>
  </si>
  <si>
    <t>3.6.2.</t>
  </si>
  <si>
    <t>3.6.3.</t>
  </si>
  <si>
    <t>3.6.4.</t>
  </si>
  <si>
    <t>3.6.5.</t>
  </si>
  <si>
    <t>3.6.6.</t>
  </si>
  <si>
    <t>3.6.8.</t>
  </si>
  <si>
    <t>3.2. Расчет (обоснование) расходов на оплату транспортных услуг</t>
  </si>
  <si>
    <t>3.3. Расчет (обоснование) расходов на оплату коммунальных услуг</t>
  </si>
  <si>
    <t>3.5.1.</t>
  </si>
  <si>
    <t>3.5.2.</t>
  </si>
  <si>
    <t>3.5.3.</t>
  </si>
  <si>
    <t>3.6.9.</t>
  </si>
  <si>
    <t>3.5. Расчет (обоснование) расходов на оплату работ, услуг по содержанию имущества</t>
  </si>
  <si>
    <t>3.6. Расчет (обоснование) расходов на оплату прочих работ, услуг</t>
  </si>
  <si>
    <t>3.7.1.</t>
  </si>
  <si>
    <t>Таблица 2.1</t>
  </si>
  <si>
    <t>Наименование показателя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</si>
  <si>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</si>
  <si>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</si>
  <si>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</si>
  <si>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</si>
  <si>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том числе: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</si>
  <si>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</si>
  <si>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</si>
  <si>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</si>
  <si>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</si>
  <si>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из них:</t>
  </si>
  <si>
    <t>Код по бюджетной классификации Российской Федерации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</si>
  <si>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</si>
  <si>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</si>
  <si>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</si>
  <si>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</si>
  <si>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</si>
  <si>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</si>
  <si>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</si>
  <si>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</si>
  <si>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Остаток средств на начало года</t>
  </si>
  <si>
    <t>Остаток средств на конец года</t>
  </si>
  <si>
    <t>Таблица 3</t>
  </si>
  <si>
    <t>Поступление</t>
  </si>
  <si>
    <t>Выбытие</t>
  </si>
  <si>
    <t>Объем публичных обязательств, всего:</t>
  </si>
  <si>
    <t>Таблица 4</t>
  </si>
  <si>
    <t>Показатели выплат по расходам на закупку товаров, работ, услуг учреждения</t>
  </si>
  <si>
    <t>Сведения о средствах, поступающих во временное распоряжение учреждения</t>
  </si>
  <si>
    <t>010</t>
  </si>
  <si>
    <t>020</t>
  </si>
  <si>
    <t>030</t>
  </si>
  <si>
    <t>040</t>
  </si>
  <si>
    <t>КОСГУ</t>
  </si>
  <si>
    <t>000</t>
  </si>
  <si>
    <t>111</t>
  </si>
  <si>
    <t>119</t>
  </si>
  <si>
    <t>2. Виды деятельности муниципального учреждения:</t>
  </si>
  <si>
    <t>1. Цели деятельности муниципального учреждения:</t>
  </si>
  <si>
    <t>3. Перечень услуг (работ), осуществляемых на платной основе:</t>
  </si>
  <si>
    <t>Главный бухгалтер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</si>
  <si>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</si>
  <si>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</si>
  <si>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</si>
  <si>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</si>
  <si>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</si>
  <si>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</si>
  <si>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Наименования показателей</t>
  </si>
  <si>
    <t xml:space="preserve">                                 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</si>
  <si>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</si>
  <si>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</si>
  <si>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</si>
  <si>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Х</t>
  </si>
  <si>
    <t>в том числе</t>
  </si>
  <si>
    <t>Доходы от собственности</t>
  </si>
  <si>
    <t>Доходы от оказания услуг, работ всего, в том числе: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</si>
  <si>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</si>
  <si>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</si>
  <si>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</si>
  <si>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их них: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</si>
  <si>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</si>
  <si>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</si>
  <si>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 всего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</si>
  <si>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</si>
  <si>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</si>
  <si>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</si>
  <si>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</si>
  <si>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</si>
  <si>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</si>
  <si>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</t>
  </si>
  <si>
    <t>УТВЕРЖДАЮ</t>
  </si>
  <si>
    <t>(подпись)</t>
  </si>
  <si>
    <t>(расшифровка подписи)</t>
  </si>
  <si>
    <t>КОДЫ</t>
  </si>
  <si>
    <t>форма по КФД</t>
  </si>
  <si>
    <t>Наименование муниципального учреждения</t>
  </si>
  <si>
    <t>по ОКПО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</si>
  <si>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</si>
  <si>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</si>
  <si>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ИНН / КПП</t>
  </si>
  <si>
    <t xml:space="preserve">Единица измерения: </t>
  </si>
  <si>
    <t>по ОКЕИ</t>
  </si>
  <si>
    <t>Сведения о деятельности муниципального учреждения</t>
  </si>
  <si>
    <t xml:space="preserve">           Справочная информация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</si>
  <si>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</si>
  <si>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Работы, услуги по содержанию имущества (капитальный ремонт)</t>
  </si>
  <si>
    <t>Должность, группа должностей</t>
  </si>
  <si>
    <t>Наименование расходов</t>
  </si>
  <si>
    <t>Количество</t>
  </si>
  <si>
    <t>1. Расчеты (обоснования) выплат персоналу (строка 210)</t>
  </si>
  <si>
    <t>№ п/п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</si>
  <si>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</si>
  <si>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</si>
  <si>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</si>
  <si>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</si>
  <si>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</si>
  <si>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</si>
  <si>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x</t>
  </si>
  <si>
    <t>Количество дней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</si>
  <si>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</si>
  <si>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</si>
  <si>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</si>
  <si>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</si>
  <si>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</si>
  <si>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Налоговая база, руб.</t>
  </si>
  <si>
    <t>Ставка налога, %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</si>
  <si>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</si>
  <si>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</si>
  <si>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</si>
  <si>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</si>
  <si>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Ставка арендной платы</t>
  </si>
  <si>
    <t>Количество работ (услуг)</t>
  </si>
  <si>
    <t>Стоимость услуги, руб.</t>
  </si>
  <si>
    <t>Налог на имущество, всего</t>
  </si>
  <si>
    <t>в том числе по группам: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</si>
  <si>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</si>
  <si>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</si>
  <si>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</si>
  <si>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</si>
  <si>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в том числе по участкам:</t>
  </si>
  <si>
    <t>Кадастровая стоимость земельного участка</t>
  </si>
  <si>
    <t>Сумма , руб. (гр. 3 x гр. 4 / 100)</t>
  </si>
  <si>
    <t>Транспортный налог</t>
  </si>
  <si>
    <t>в том числе по транспортным средствам:</t>
  </si>
  <si>
    <t>Теплоснабжение</t>
  </si>
  <si>
    <t>Водоснабжение</t>
  </si>
  <si>
    <t>Водоотведение</t>
  </si>
  <si>
    <t>Сумма  (руб.)</t>
  </si>
  <si>
    <t>(очередной финансовый год)</t>
  </si>
  <si>
    <t>(наименование учреждения)</t>
  </si>
  <si>
    <t>Тариф 
(с учетом НДС), руб.</t>
  </si>
  <si>
    <t>Электроснабжение</t>
  </si>
  <si>
    <t>Тариф</t>
  </si>
  <si>
    <t>Стоимость, руб.</t>
  </si>
  <si>
    <t>Всего</t>
  </si>
  <si>
    <t>Итого за счет средств местного бюджета</t>
  </si>
  <si>
    <t xml:space="preserve">Итого за счет средств местного бюджета </t>
  </si>
  <si>
    <t>ВСЕГО</t>
  </si>
  <si>
    <t>Итого за счет средств областного бюджета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</si>
  <si>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</si>
  <si>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</si>
  <si>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</si>
  <si>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</si>
  <si>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</si>
  <si>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</si>
  <si>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</si>
  <si>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I квартал (руб.)</t>
  </si>
  <si>
    <t>I I квартал (руб.)</t>
  </si>
  <si>
    <t>июль</t>
  </si>
  <si>
    <t>август</t>
  </si>
  <si>
    <t>сентябрь</t>
  </si>
  <si>
    <t>октябрь</t>
  </si>
  <si>
    <t>ноябрь</t>
  </si>
  <si>
    <t>декабрь</t>
  </si>
  <si>
    <t>ИТОГО на ГОД:</t>
  </si>
  <si>
    <t>Арендная плата за пользование имуществом</t>
  </si>
  <si>
    <t>244</t>
  </si>
  <si>
    <t>224</t>
  </si>
  <si>
    <t>1.1. Расчеты (обоснование) расходов на оплату труда</t>
  </si>
  <si>
    <t>1.1.1.</t>
  </si>
  <si>
    <t>1.1.2.</t>
  </si>
  <si>
    <t>1.1.3.</t>
  </si>
  <si>
    <t>1.1.4.</t>
  </si>
  <si>
    <t>1.1.5.</t>
  </si>
  <si>
    <t>1.2. Расчеты (обоснование)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</si>
  <si>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Пенсионный фонд РФ 22%;                                         Фонд социального страхования РФ 2,9%;   Федеральный фонд обязательного медицинского страхования 5,1%;                                                           ФСС РФ на выплаты от несчастных случаев на производстве и профессиональных заболеваний 0,2%</t>
  </si>
  <si>
    <t>1.3. Расчеты (обоснование) выплат персоналу при направлении в служебные командировки</t>
  </si>
  <si>
    <t>выплаты на одного сотрудника в день, руб.</t>
  </si>
  <si>
    <t>Количество сотрудников, чел.</t>
  </si>
  <si>
    <t xml:space="preserve">Транспортные расходы в пределах Челябинской области </t>
  </si>
  <si>
    <t>1.4.1.</t>
  </si>
  <si>
    <t>2.1 Расчет (обоснование) расходов на уплату налогов, сборов и иных платежей</t>
  </si>
  <si>
    <t>2.1.1.</t>
  </si>
  <si>
    <t>2.1.2.</t>
  </si>
  <si>
    <t>2.2 Расчет (обоснование) расходов на уплату налогов, сборов и иных платежей</t>
  </si>
  <si>
    <t>2.2.1.</t>
  </si>
  <si>
    <t>Прочие налоги и сборы (госпошлина)</t>
  </si>
  <si>
    <t>расчетная</t>
  </si>
  <si>
    <t>2.3 Расчет (обоснование) расходов на уплату сборов и иных платежей</t>
  </si>
  <si>
    <t>2.3.1.</t>
  </si>
  <si>
    <t>Проживание (повышение квалификации пед. работников)</t>
  </si>
  <si>
    <t>Сумма  (руб., с точностью до двух знаков после запятой - 0,00)</t>
  </si>
  <si>
    <t xml:space="preserve">Затраты на абонентское обслуживание программы "Контур-экстерн" </t>
  </si>
  <si>
    <t xml:space="preserve">Итого </t>
  </si>
  <si>
    <t>3.8.1.</t>
  </si>
  <si>
    <t>3.8.2.</t>
  </si>
  <si>
    <t>3.8.3.</t>
  </si>
  <si>
    <t>3.8.4.</t>
  </si>
  <si>
    <t>3.8.5.</t>
  </si>
  <si>
    <t>Работы, услуги по содержанию имущества (текущий ремонт)</t>
  </si>
  <si>
    <t xml:space="preserve">командировочные расходы сотрудникам -  курсы повышения квалификации педагогического персонала </t>
  </si>
  <si>
    <t>ремонт автотранспорта - Фольксваген</t>
  </si>
  <si>
    <t xml:space="preserve">командировочные расходы сотрудникам -  курсы повышения квалификации  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</si>
  <si>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</si>
  <si>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</si>
  <si>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</si>
  <si>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3.6.7.</t>
  </si>
  <si>
    <t xml:space="preserve">   ПЛАН ФИНАНСОВО-ХОЗЯЙСТВЕННОЙ ДЕЯТЕЛЬНОСТИ</t>
  </si>
  <si>
    <t>"__" ______________________  20____ г.</t>
  </si>
  <si>
    <t>Управление образования администрации Озерского городского округа</t>
  </si>
  <si>
    <t>руб.коп</t>
  </si>
  <si>
    <t>Дата</t>
  </si>
  <si>
    <t>0000001</t>
  </si>
  <si>
    <t>№ строки</t>
  </si>
  <si>
    <t>Сумма(руб.коп)</t>
  </si>
  <si>
    <t>I. Нефинансовые активы, всего:</t>
  </si>
  <si>
    <t>1.1. Общая балансовая стоимость недвижимого муниципального имущества, всего</t>
  </si>
  <si>
    <t>011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</si>
  <si>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</si>
  <si>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</si>
  <si>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012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</si>
  <si>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</si>
  <si>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013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</si>
  <si>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</si>
  <si>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014</t>
  </si>
  <si>
    <t>1.1.4. Остаточная стоимость недвижимого муниципального имущества</t>
  </si>
  <si>
    <t>015</t>
  </si>
  <si>
    <t>Объем средств,поступивших во временное распоряжение, всего</t>
  </si>
  <si>
    <t>Руководитель муниципального бюджетного учреждения</t>
  </si>
  <si>
    <t xml:space="preserve">КОСГУ </t>
  </si>
  <si>
    <t xml:space="preserve">1.1. Расчет (обоснование) расходов на оплату работ, услуг </t>
  </si>
  <si>
    <t>ВСЕГО ПО (КФО 5)</t>
  </si>
  <si>
    <t>Субсидия на иные цели (КФО 5)</t>
  </si>
  <si>
    <t>Итого за счет средств местного бюджета:</t>
  </si>
  <si>
    <t>1.1.6.</t>
  </si>
  <si>
    <t>1.1.7.</t>
  </si>
  <si>
    <t>1.1.8.</t>
  </si>
  <si>
    <t>Фонд оплаты труда в год, руб. (гр. 3 x гр. 4) x гр. 8 x 12)</t>
  </si>
  <si>
    <t xml:space="preserve">Итого за счет средств областного бюджета </t>
  </si>
  <si>
    <t>(наименование должности лица, утверждающего документ)</t>
  </si>
  <si>
    <t>3.6.10.</t>
  </si>
  <si>
    <t>Наименование муниципальной программы</t>
  </si>
  <si>
    <t>(указать номер строки)</t>
  </si>
  <si>
    <t>Наименование муниципальной программы:</t>
  </si>
  <si>
    <t>М.П.</t>
  </si>
  <si>
    <t>Ответственный исполнитель</t>
  </si>
  <si>
    <t>Приложение к плану финансово-хозяйственной деятельности №3</t>
  </si>
  <si>
    <t xml:space="preserve">Приложение № 2 
к приказу Управления образования
 от ____________________ №  _____                          
</t>
  </si>
  <si>
    <t>ОГРН</t>
  </si>
  <si>
    <t>к приказу Управления образования</t>
  </si>
  <si>
    <t>ЛИСТ СОГЛАСОВАНИЯ</t>
  </si>
  <si>
    <t>к плану финансово-хозяйственной деятельности</t>
  </si>
  <si>
    <t>(краткое наименование образовательного учреждения)</t>
  </si>
  <si>
    <t>Дата поступления ПФХД</t>
  </si>
  <si>
    <t>Должность,Ф.И.О.лица,проверявшего ПФХД</t>
  </si>
  <si>
    <t xml:space="preserve"> от ____________________ №  _____                          </t>
  </si>
  <si>
    <t>Причина отказа в согласовании</t>
  </si>
  <si>
    <t>Заключение к ПФХД(согласовано/отказано)</t>
  </si>
  <si>
    <t>Подпись должностного лица</t>
  </si>
  <si>
    <t>КВД/КВР</t>
  </si>
  <si>
    <t>130</t>
  </si>
  <si>
    <t>180</t>
  </si>
  <si>
    <t>Доходы от оказания платных услуг (работ)</t>
  </si>
  <si>
    <t>Доходы от штрафов, пеней, иных сумм принудительного изъятия, всего</t>
  </si>
  <si>
    <t>Прочие доходы, всего</t>
  </si>
  <si>
    <t>Доходыот штрафных санкций за нарушение законодательства о закупках и нарушений условий контрактов(договоров)</t>
  </si>
  <si>
    <t>Страховые возмещения</t>
  </si>
  <si>
    <t>Возмещение ущерба имуществу (за исключение страховых возмещений)</t>
  </si>
  <si>
    <t>Прочие доходы от сум принудительного изъятия</t>
  </si>
  <si>
    <t>Иные прочие доходы (расшифровать)</t>
  </si>
  <si>
    <t>Невыясненные поступления</t>
  </si>
  <si>
    <t>Доходы от субсидии на осуществление капитальных вложений</t>
  </si>
  <si>
    <t>Иные доходы</t>
  </si>
  <si>
    <t>Доходы от компенсации затрат</t>
  </si>
  <si>
    <t>Доходы от возврата дебиторской задолженности прошлых лет</t>
  </si>
  <si>
    <t>Уплата транспортного налога</t>
  </si>
  <si>
    <t>853</t>
  </si>
  <si>
    <t>Плата за негативное воздействие на окружающую среду</t>
  </si>
  <si>
    <t>1. Расчет (обоснование) прочих расходов  (строка ____________________)</t>
  </si>
  <si>
    <r>
      <t>Взносы по обязательному социальному страхованию на выплаты по оплате труда работников и иные выплаты работникам учреждения (</t>
    </r>
    <r>
      <rPr>
        <b/>
        <sz val="16"/>
        <rFont val="Times New Roman"/>
        <family val="1"/>
      </rPr>
      <t>Возмещение расходов ФСС по б/листам</t>
    </r>
    <r>
      <rPr>
        <sz val="16"/>
        <rFont val="Times New Roman"/>
        <family val="1"/>
      </rPr>
      <t>)</t>
    </r>
  </si>
  <si>
    <t>291</t>
  </si>
  <si>
    <t>на 2019 год и плановый период 2020 и 2021 годов</t>
  </si>
  <si>
    <t xml:space="preserve">II. Показатели финансового состояния учреждения на 01 января 2019г </t>
  </si>
  <si>
    <t>Доходы по условным арендным платежам</t>
  </si>
  <si>
    <t xml:space="preserve">Комунальные услуги </t>
  </si>
  <si>
    <t>242/244</t>
  </si>
  <si>
    <t>1.4.  Расчеты (обоснование) выплат персоналу по уходу за ребенком</t>
  </si>
  <si>
    <t xml:space="preserve">Код видов расходов </t>
  </si>
  <si>
    <t>1.5.  Расчеты (обоснование) расходов на социальные и иные выплаты населению</t>
  </si>
  <si>
    <t>1.5.1.</t>
  </si>
  <si>
    <t>Размер одной выплаты</t>
  </si>
  <si>
    <t xml:space="preserve">Количество выплат в год </t>
  </si>
  <si>
    <t>Общая сумма выплат, руб(гр.3*гр.4)</t>
  </si>
  <si>
    <t>2.Расчет (обоснование)расходов на уплату налогов,сборов и иных платежей</t>
  </si>
  <si>
    <t xml:space="preserve">Код видов расходов  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</si>
  <si>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</t>
    </r>
  </si>
  <si>
    <t>Количество номеров</t>
  </si>
  <si>
    <t>Количсевто платежей в год</t>
  </si>
  <si>
    <t>Сумма ВСЕГО, руб. (гр. 3 x гр.4 x гр.5)</t>
  </si>
  <si>
    <t>3.4 Расчет (обоснование) расходов на уплату аренды имущества</t>
  </si>
  <si>
    <t>Стоимость с учетом НДС руб.</t>
  </si>
  <si>
    <t>Объект</t>
  </si>
  <si>
    <t>Сумма, ВСЕГО руб. (гр. 4 x гр.5)</t>
  </si>
  <si>
    <t xml:space="preserve">ВСЕГО </t>
  </si>
  <si>
    <t>Количество (работ(услуг))</t>
  </si>
  <si>
    <t>3.7. Расчет (обоснование) расходов на приобретение основных средств</t>
  </si>
  <si>
    <t xml:space="preserve">Расчет (обоснование) расходов на приобретение основных средств </t>
  </si>
  <si>
    <t xml:space="preserve">3.8. Расчет (обоснование) расходов на приобретение  материальных запасов </t>
  </si>
  <si>
    <t>Средняя стоимость, руб.</t>
  </si>
  <si>
    <t>3.8.6.</t>
  </si>
  <si>
    <t>3.8.7.</t>
  </si>
  <si>
    <t>Итого по всем направлениям за счет средств ОБ</t>
  </si>
  <si>
    <t>Итого по всем направлениям за счет средств МБ</t>
  </si>
  <si>
    <t xml:space="preserve">ВСЕГО по  КВР </t>
  </si>
  <si>
    <t xml:space="preserve">ВСЕГО по КВР </t>
  </si>
  <si>
    <r>
      <t xml:space="preserve">Расчеты (обоснования) к плану финансово-хозяйственной деятельности муниципального учреждения по состоянию на _________________________г.                                                                          </t>
    </r>
    <r>
      <rPr>
        <b/>
        <sz val="13"/>
        <color indexed="10"/>
        <rFont val="Times New Roman"/>
        <family val="1"/>
      </rPr>
      <t>(КФО 2-присмотр и уход за детьми в МБДОУ)</t>
    </r>
  </si>
  <si>
    <t>Приложение к плану финансово-хозяйственной деятельности №5</t>
  </si>
  <si>
    <t>Приложение к плану финансово-хозяйственной деятельности № 6</t>
  </si>
  <si>
    <t>Направление в соответствии с приказом Управления образования</t>
  </si>
  <si>
    <t>Пункт муниципальной программы</t>
  </si>
  <si>
    <t xml:space="preserve">1.3. Расчет (обоснование) расходов на оплату работ, услуг </t>
  </si>
  <si>
    <t xml:space="preserve">1.4. Расчет (обоснование) расходов на оплату работ, услуг </t>
  </si>
  <si>
    <t>Наименование направления в соответствии с приказом Управления образования</t>
  </si>
  <si>
    <t>Приложение № 7</t>
  </si>
  <si>
    <t xml:space="preserve">Информация об изменении показателей ПФХД </t>
  </si>
  <si>
    <t>Причина отклонения</t>
  </si>
  <si>
    <t>Сумма (руб.коп) до изменения</t>
  </si>
  <si>
    <t>Сумма (руб.коп) после изменения</t>
  </si>
  <si>
    <t>Главынй бухгалтер</t>
  </si>
  <si>
    <t>Отклонение (руб.коп)</t>
  </si>
  <si>
    <t>Фонд оплаты труда в год, руб. (гр. 3 x гр. 4) +(гр. 8 x 12)</t>
  </si>
  <si>
    <t>№ строки ПФХД</t>
  </si>
  <si>
    <t>Приложение к плану финансово-хозяйственной деятельности №4</t>
  </si>
  <si>
    <t>Итого</t>
  </si>
  <si>
    <t>Всего по всем направлениям расходов</t>
  </si>
  <si>
    <t>Н.М.Дербенева</t>
  </si>
  <si>
    <t>тел.24701</t>
  </si>
  <si>
    <t>МБУДО "ДЮСШ"</t>
  </si>
  <si>
    <t>1027401185085</t>
  </si>
  <si>
    <t>Муниципальное бюджетное учреждение дополнительного образования "Детско-юношеская спортивная школа"</t>
  </si>
  <si>
    <t>7422023168/741301001</t>
  </si>
  <si>
    <t>456784 Челябинская область г. Озерск,  пр.Победы, д. 15а</t>
  </si>
  <si>
    <t>Учреждение обеспечивает в качестве основной цели своей деятельности образовательную деятельность по дополнительным общеобразовательным программам в рамках муниципального задания, формируемого Учредителем.</t>
  </si>
  <si>
    <t xml:space="preserve"> Для достижения поставленных целей Учреждение осуществляет следующие основные виды деятельности:
-реализация дополнительных общеобразовательных общеразвивающих программ;</t>
  </si>
  <si>
    <t xml:space="preserve"> Иные виды деятельности:
- приносящие прибыль производство товаров и услуг, отвечающих целям создания Учреждения;
-  сдача имущества в аренду;
- спортивная, физкультурно-оздоровительная деятельность;
- организация и проведение ярмарок, аукционов, выставок, презентаций, спортивных, культурно-массовых и других мероприятий.</t>
  </si>
  <si>
    <t>Директор</t>
  </si>
  <si>
    <t>Заместитель директора по учебной работе</t>
  </si>
  <si>
    <t>Заместитель директора по хозяйственной работе</t>
  </si>
  <si>
    <t>Старший администратор</t>
  </si>
  <si>
    <t>штрафы, пени</t>
  </si>
  <si>
    <t xml:space="preserve"> Показатели по поступлениям и выплатам учреждения на " 01 " января 2020 г.</t>
  </si>
  <si>
    <t xml:space="preserve"> Показатели по поступлениям и выплатам учреждения на " 01 " января  2021 г.</t>
  </si>
  <si>
    <t>тех.обслуж-ию подъемника для инвалидов</t>
  </si>
  <si>
    <t>Кирова 21</t>
  </si>
  <si>
    <t>лабораторные исследования</t>
  </si>
  <si>
    <t>содержание и ремонт общего имущества</t>
  </si>
  <si>
    <t>Метлино</t>
  </si>
  <si>
    <t>программа Госфинансы</t>
  </si>
  <si>
    <t>подписка (справочник кадровика)</t>
  </si>
  <si>
    <t>подписка (справочник руководителя)</t>
  </si>
  <si>
    <t>Lady cotton диски 80шт</t>
  </si>
  <si>
    <t>Азотная кислота, хч (фас. 1,4 кг)</t>
  </si>
  <si>
    <t>АЛЬГИТИНН непенящийся (10 л) конц. альгицида</t>
  </si>
  <si>
    <t>антисептик 0,6л ДАЛИ от плесени</t>
  </si>
  <si>
    <t>Бахилы 1 пара Лайма эконом 103423</t>
  </si>
  <si>
    <t>Бинт стерильный 5м х 10см</t>
  </si>
  <si>
    <t>Бинт стерильный 7м х 14см</t>
  </si>
  <si>
    <t>Бумага туалетн. 1шт.1сл.Veiro Linia 4c10 56м</t>
  </si>
  <si>
    <t>валик 150 ВП поролон</t>
  </si>
  <si>
    <t>Гель для рук антисептический "Sanitelle" 50мл алоэ 60060</t>
  </si>
  <si>
    <t>герметик РЕМОНТ 100% 260мл силикон ун бц</t>
  </si>
  <si>
    <t>грунт-эмаль 1л голубая 3 в 1</t>
  </si>
  <si>
    <t>Губки для посуды 10шт. Paterra Aktiv 406-037</t>
  </si>
  <si>
    <t>Дезинфиц.средство Део-хлор № 200 ЛЮКС (1,7)</t>
  </si>
  <si>
    <t>Жидкий хлор для бассейна/ Маркопул Кемиклс/ Эмовекс, канистра 20л</t>
  </si>
  <si>
    <t>изолента ПВХ синяя 0,13х15мм 10м ТАНГО</t>
  </si>
  <si>
    <t>Йод, р-р спиртовой 5% 10мл с помазком</t>
  </si>
  <si>
    <t>Калий хлористый, хч</t>
  </si>
  <si>
    <t>кисть флейца 1.5" Стандарт</t>
  </si>
  <si>
    <t>клей Момент 125г</t>
  </si>
  <si>
    <t>Контейнер с чернилами Epson T6641 для Epson 70 мл Black</t>
  </si>
  <si>
    <t>Контейнер с чернилами Epson T6642 для Epson 70 мл Cyan</t>
  </si>
  <si>
    <t>Контейнер с чернилами Epson T6643 для Epson 70 мл Magenta</t>
  </si>
  <si>
    <t>Контейнер с чернилами Epson T6644 для Epson 70 мл Yellow</t>
  </si>
  <si>
    <t>краска 3,0кг ВД д/стен, потолков BROZEX</t>
  </si>
  <si>
    <t>Крем для рук Весна Нежный компл.уход 100г. 1897</t>
  </si>
  <si>
    <t>Лимонная кислота 1-водн., хч</t>
  </si>
  <si>
    <t>Мензурка 100 мл ТС (Брянск) ОКПД 23.19.23.110</t>
  </si>
  <si>
    <t>Метла</t>
  </si>
  <si>
    <t>Мешки мусорные 120л.63*110 20шт. Василек 0407-122Х 1896</t>
  </si>
  <si>
    <t>Мешки мусорные 20л. 60шт. Лайма 45*50 черн 601376</t>
  </si>
  <si>
    <t>Мешки мусорные 30л. 20шт. 6мкм КБ ЭкоДом Эконом 2091/2098 рулон</t>
  </si>
  <si>
    <t>Мыло Банное 200г. Меридиан с ароматом хвои шк0169</t>
  </si>
  <si>
    <t>Мыло Весна Жасмин и зеленый чай 90г</t>
  </si>
  <si>
    <t>Мыло жидкое ЛЕДИ-Е 5л ПЭТ 2318</t>
  </si>
  <si>
    <t>Освежитель воздуха Gold Wind 300мл Луговые травы</t>
  </si>
  <si>
    <t>Отбеливатель "Белизна гель" 1000мл 604519 пуш-пул ш/к60685</t>
  </si>
  <si>
    <t>Патрон Е27 керамический подвесной ASD</t>
  </si>
  <si>
    <t>Пена монтажная TYTAN Lexy 20 всесезон</t>
  </si>
  <si>
    <t>Перекись водорода, фл 3% 100мл</t>
  </si>
  <si>
    <t>Перчатки КЩС Блеск L 0,40мм 0640</t>
  </si>
  <si>
    <t>Перчатки рабочие х/б с ПВХ ЛАЙМА БЮДЖЕТ точка 601912</t>
  </si>
  <si>
    <t>Перчатки трикотажные с ПВХ Точка 3-нитка (10 класс)</t>
  </si>
  <si>
    <t>Полотенца бум. Пикник Колор голубые 2шт.</t>
  </si>
  <si>
    <t>Полотно техн. вафельное 0,45м 185г/м2 отбеленное ЛАЙМА</t>
  </si>
  <si>
    <t>Порошок Пемос 350гр. р/с активная пена 8113</t>
  </si>
  <si>
    <t>Порошок чист. Comet 475г. Океан банка</t>
  </si>
  <si>
    <t>Порошок чист. Сарма д/уд. ржавчины 400гр 0703</t>
  </si>
  <si>
    <t>Русал ватн пал 100шт (пакет) Visage</t>
  </si>
  <si>
    <t>Салфетки стер 8-ми слойн 5х5см №10</t>
  </si>
  <si>
    <t>Сода кальцинированная 600г</t>
  </si>
  <si>
    <t>Средство д/мытья посуды Капля VOX яблоко 500мл. 5032</t>
  </si>
  <si>
    <t>Средство д/мытья стекол Лайма Professional 500мл распылитель</t>
  </si>
  <si>
    <t>Средство моющее "Ника-Экстра М" дезинф. 1л.</t>
  </si>
  <si>
    <t>Средство моющее Прогресс 1л.</t>
  </si>
  <si>
    <t>Средство чистящее Санокс Аист 750мл.гель пр/ржавч.</t>
  </si>
  <si>
    <t>Стакан В-1-100 ТС со шкалой, ц.д. 25 мл (Брянск) ОКПД 23.19.23.110</t>
  </si>
  <si>
    <t>Тряпка для пола Лайм Бюдж 1шт 80*100 хлоп 600842</t>
  </si>
  <si>
    <t>Фиксанал рН-метрия 4,01 (6 стекл.амп., Калий фталевокислый кислый), 3-го разряда</t>
  </si>
  <si>
    <t>Хлоритэкс 9кг (гранулы)</t>
  </si>
  <si>
    <t>ЭКВИ-минус (корректор рН минус жидкий) 20л</t>
  </si>
  <si>
    <t>ЭКВИ-минус (корректор рН минус жидкий) 30л</t>
  </si>
  <si>
    <t>ЭКВИТАЛЛ (флокулянт жидкий) 30л</t>
  </si>
  <si>
    <t>ЭМОВЕКС (хлорин жидкий) 30л</t>
  </si>
  <si>
    <t>Аренда</t>
  </si>
  <si>
    <t>120</t>
  </si>
  <si>
    <t>охрана объекта средствами видеонаблюдения (пр.Победы 15а)</t>
  </si>
  <si>
    <t xml:space="preserve"> аттестация работников</t>
  </si>
  <si>
    <t>ремонт кровли</t>
  </si>
  <si>
    <t>Победы 15а</t>
  </si>
  <si>
    <t>225</t>
  </si>
  <si>
    <t>Комунальные услуги (теплоснабжение)</t>
  </si>
  <si>
    <t>Комунальные услуги (электроснабжение)</t>
  </si>
  <si>
    <t>Комунальные услуги (водоснабжение)</t>
  </si>
  <si>
    <t>Комунальные услуги (водоотведение)</t>
  </si>
  <si>
    <t>234</t>
  </si>
  <si>
    <t>296</t>
  </si>
  <si>
    <t>Прочие платежи</t>
  </si>
  <si>
    <t xml:space="preserve">Заместитель директора </t>
  </si>
  <si>
    <t>Заведующий хозяйством</t>
  </si>
  <si>
    <t>Методист</t>
  </si>
  <si>
    <t>Тренер-преподаватель</t>
  </si>
  <si>
    <t>Концертмейстер</t>
  </si>
  <si>
    <t>Инструктор по физической культуре</t>
  </si>
  <si>
    <t>Ведущий бухгалтер</t>
  </si>
  <si>
    <t>Специалист по кадрам</t>
  </si>
  <si>
    <t>Ведущий инженер</t>
  </si>
  <si>
    <t>Ведущий специалист по охране труда</t>
  </si>
  <si>
    <t>Врач высшей категории</t>
  </si>
  <si>
    <t>Медицинская сестра</t>
  </si>
  <si>
    <t>Лаборант</t>
  </si>
  <si>
    <t>Секретарь</t>
  </si>
  <si>
    <t>Рабочий по комплексному обслуживанию и ремонту зданий</t>
  </si>
  <si>
    <t>Уборщик служебных помещений</t>
  </si>
  <si>
    <t>Гардеробщик</t>
  </si>
  <si>
    <t>Дворник</t>
  </si>
  <si>
    <t>Электромонтер по ремонту и обслуживанию электрооборудования</t>
  </si>
  <si>
    <t>Слесарь-ремонтник</t>
  </si>
  <si>
    <t>Водитель</t>
  </si>
  <si>
    <t>Ремонтировщик плоскостных спортивных сооружений</t>
  </si>
  <si>
    <t>Аи - 92</t>
  </si>
  <si>
    <t>Код видов расходов   111</t>
  </si>
  <si>
    <t>Код видов расходов  119</t>
  </si>
  <si>
    <t>Код видов расходов  111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</si>
  <si>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244</t>
    </r>
  </si>
  <si>
    <t>Код видов расходов 112</t>
  </si>
  <si>
    <t>командировочные расходы сотрудникам на соревнования (суточные, проживание)</t>
  </si>
  <si>
    <t>первичный медицинской осмотр</t>
  </si>
  <si>
    <t>1.4.  Расчеты (обоснование) выплат персоналу</t>
  </si>
  <si>
    <t>Земельный участок  кадастровый номер  74:41:0101024:41</t>
  </si>
  <si>
    <r>
      <t xml:space="preserve">Земельный участок  кадастровый номер  </t>
    </r>
    <r>
      <rPr>
        <sz val="12"/>
        <rFont val="Times New Roman"/>
        <family val="1"/>
      </rPr>
      <t>74:41:101005:63</t>
    </r>
  </si>
  <si>
    <t>Автобус на 6 мест ГАЗ - 22171</t>
  </si>
  <si>
    <t>Снегоход "Буран" С-640 А1И</t>
  </si>
  <si>
    <t>50; 25</t>
  </si>
  <si>
    <t>проезд на соревнования</t>
  </si>
  <si>
    <t>Вывоз твердых бытовых отходов</t>
  </si>
  <si>
    <t>Код видов расходов  244</t>
  </si>
  <si>
    <t>охрана объекта средствами видеонаблюдения</t>
  </si>
  <si>
    <t>ТО противопожарной защиты</t>
  </si>
  <si>
    <t>охрана объекта трев.кнопка</t>
  </si>
  <si>
    <t>тех.обсл.видеонаблюдения</t>
  </si>
  <si>
    <t>3.5.8.</t>
  </si>
  <si>
    <t>3.5.9.</t>
  </si>
  <si>
    <t>3.5.10.</t>
  </si>
  <si>
    <t>3.5.11.</t>
  </si>
  <si>
    <t>3.5.12.</t>
  </si>
  <si>
    <t>дератизация, дезинсекция</t>
  </si>
  <si>
    <t>Победа 15а</t>
  </si>
  <si>
    <t>Кирова 21, Победа 15а</t>
  </si>
  <si>
    <t>акарицидная обработка</t>
  </si>
  <si>
    <t>лабораторно-инструментальные исследования и производственный контроль</t>
  </si>
  <si>
    <t>тех.обслуживание пультового оборудования</t>
  </si>
  <si>
    <t>промывка систем отопления</t>
  </si>
  <si>
    <t>Обслуживание программного продукта "1С-Бухгалтерия"</t>
  </si>
  <si>
    <t>Информационно-технологическое сопровождение программы "1С"</t>
  </si>
  <si>
    <t>мед.освид.водителя</t>
  </si>
  <si>
    <t xml:space="preserve">Оплата за право использования программы "Контур-Экстерн" </t>
  </si>
  <si>
    <t>Услуги по охране тревожной сигнализации(ведомственная, вневедомственная охрана)</t>
  </si>
  <si>
    <t>приобретение неисклл.польз.прав</t>
  </si>
  <si>
    <t>техническое обслуживание огнетушителей</t>
  </si>
  <si>
    <t>3.5.13.</t>
  </si>
  <si>
    <t>3.5.14.</t>
  </si>
  <si>
    <t>перекатка рукавов, поверка пожарных кранов</t>
  </si>
  <si>
    <t xml:space="preserve">Код видов расходов 851 </t>
  </si>
  <si>
    <t>Код видов расходов  852</t>
  </si>
  <si>
    <t>спортивный инвентарь (мячи, форма, клюшки)</t>
  </si>
  <si>
    <t>установка забора (Победа 15а)</t>
  </si>
  <si>
    <t>установка забора (Кирова 21)</t>
  </si>
  <si>
    <t>диск накопительный (для видеокамеры Кирова 21)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</si>
  <si>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244 </t>
    </r>
  </si>
  <si>
    <t>Код видов расходов 113</t>
  </si>
  <si>
    <t>командировочные расходы дети (суточные, проживание)</t>
  </si>
  <si>
    <t>заправка картриджей</t>
  </si>
  <si>
    <t>3.5.15.</t>
  </si>
  <si>
    <t>3.5.16.</t>
  </si>
  <si>
    <t>То автомашин+ремонт</t>
  </si>
  <si>
    <t>ОСАГО</t>
  </si>
  <si>
    <t>электроснабжение декабрь 2018 года</t>
  </si>
  <si>
    <t>3.5.17.</t>
  </si>
  <si>
    <t>спортинвентарь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</si>
  <si>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</si>
  <si>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</si>
  <si>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r>
      <t xml:space="preserve">Источник финансового обеспечения  </t>
    </r>
    <r>
      <rPr>
        <b/>
        <sz val="12"/>
        <color indexed="8"/>
        <rFont val="Times New Roman"/>
        <family val="1"/>
      </rPr>
      <t xml:space="preserve"> внебюджетная деятельность</t>
    </r>
  </si>
  <si>
    <r>
      <t xml:space="preserve">Источник финансового обеспечения    </t>
    </r>
    <r>
      <rPr>
        <b/>
        <sz val="12"/>
        <color indexed="8"/>
        <rFont val="Times New Roman"/>
        <family val="1"/>
      </rPr>
      <t>внебюджетная деятельность</t>
    </r>
  </si>
  <si>
    <r>
      <t xml:space="preserve">Источник финансового обеспечения   </t>
    </r>
    <r>
      <rPr>
        <b/>
        <sz val="12"/>
        <color indexed="8"/>
        <rFont val="Times New Roman"/>
        <family val="1"/>
      </rPr>
      <t>внебюджетная деятельность</t>
    </r>
  </si>
  <si>
    <r>
      <t xml:space="preserve">Источник финансового обеспечения  </t>
    </r>
    <r>
      <rPr>
        <b/>
        <sz val="12"/>
        <color indexed="8"/>
        <rFont val="Times New Roman"/>
        <family val="1"/>
      </rPr>
      <t>внебюджетная деятельность</t>
    </r>
  </si>
  <si>
    <t>3.1.1.1.</t>
  </si>
  <si>
    <t>Местное соединение связи (основной)</t>
  </si>
  <si>
    <t>Местное соединение связи (дополнительный)</t>
  </si>
  <si>
    <t>150</t>
  </si>
  <si>
    <t>Иные прочие доходы (добровольные пожертвования)</t>
  </si>
  <si>
    <t>Код видов расходов  853</t>
  </si>
  <si>
    <t>медицинский осмотр работников</t>
  </si>
  <si>
    <t>изготовление БСО</t>
  </si>
  <si>
    <t>22000,00; 2200,00</t>
  </si>
  <si>
    <t>командировочные расходы сотрудникам(проезд, проживание, суточные)</t>
  </si>
  <si>
    <t>И.о.начальника Управления образования</t>
  </si>
  <si>
    <t>О.В.Втехина</t>
  </si>
  <si>
    <t>Техник-программист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</si>
  <si>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</si>
  <si>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</si>
  <si>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</si>
  <si>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</si>
  <si>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</si>
  <si>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</si>
  <si>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</si>
  <si>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</si>
  <si>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</si>
  <si>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</si>
  <si>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</si>
  <si>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</si>
  <si>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</si>
  <si>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</si>
  <si>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</si>
  <si>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</si>
  <si>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</si>
  <si>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</si>
  <si>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</si>
  <si>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по состоянию " 28 " ноября  2019 г.</t>
  </si>
  <si>
    <r>
      <t xml:space="preserve">Расчеты (обоснования) к плану финансово-хозяйственной деятельности муниципального учреждения по состоянию на 28  ноября 2019г.                                                                          </t>
    </r>
    <r>
      <rPr>
        <b/>
        <sz val="13"/>
        <color indexed="10"/>
        <rFont val="Times New Roman"/>
        <family val="1"/>
      </rPr>
      <t>(КФО 2-платные дополнительные услуги и иная приносящая доход деятельность)</t>
    </r>
  </si>
  <si>
    <r>
      <t xml:space="preserve">" 28  </t>
    </r>
    <r>
      <rPr>
        <u val="single"/>
        <sz val="12"/>
        <color indexed="8"/>
        <rFont val="Times New Roman"/>
        <family val="1"/>
      </rPr>
      <t>" ноября  2019 г</t>
    </r>
    <r>
      <rPr>
        <sz val="12"/>
        <color indexed="8"/>
        <rFont val="Times New Roman"/>
        <family val="1"/>
      </rPr>
      <t xml:space="preserve"> </t>
    </r>
  </si>
  <si>
    <t>С.В.Кошурников</t>
  </si>
  <si>
    <t>Расчеты (обоснования) к плану финансово-хозяйственной деятельности муниципального учреждения по состоянию на 28 ноября 2019 г.(КФО 4)</t>
  </si>
  <si>
    <r>
      <t xml:space="preserve">" 28 </t>
    </r>
    <r>
      <rPr>
        <u val="single"/>
        <sz val="12"/>
        <color indexed="8"/>
        <rFont val="Times New Roman"/>
        <family val="1"/>
      </rPr>
      <t>" ноября  2019 г</t>
    </r>
    <r>
      <rPr>
        <sz val="12"/>
        <color indexed="8"/>
        <rFont val="Times New Roman"/>
        <family val="1"/>
      </rPr>
      <t xml:space="preserve"> </t>
    </r>
  </si>
  <si>
    <t>3.6.11.</t>
  </si>
  <si>
    <t>обучение на курсах повышения квалификации</t>
  </si>
  <si>
    <t xml:space="preserve"> Показатели по поступлениям и выплатам учреждения на " 28 " ноября  2019 г.</t>
  </si>
  <si>
    <t>на " 28 " ноября  2019  г.</t>
  </si>
  <si>
    <t>на " 28  " ноября  2019  г.</t>
  </si>
  <si>
    <t>приказ Управления образования от 22.11.2019 № 640</t>
  </si>
  <si>
    <t>"__28_"__ноября_______20_19_г.</t>
  </si>
  <si>
    <t xml:space="preserve">" 28 " ноября  2019  г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</si>
</sst>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"/>
    <numFmt numFmtId="197" formatCode="0.0000"/>
    <numFmt numFmtId="198" formatCode="#,##0.00_ ;[Red]\-#,##0.00\ "/>
    <numFmt numFmtId="199" formatCode="_-* #,##0.00_р_._-;\-* #,##0.00_р_._-;_-* &quot;-&quot;_р_._-;_-@_-"/>
    <numFmt numFmtId="200" formatCode="#,##0.00;[Red]#,##0.00"/>
    <numFmt numFmtId="201" formatCode="0.00000"/>
    <numFmt numFmtId="202" formatCode="#,##0.000"/>
    <numFmt numFmtId="203" formatCode="0.0000000"/>
    <numFmt numFmtId="204" formatCode="0.000000"/>
    <numFmt numFmtId="205" formatCode="#,##0.0000"/>
    <numFmt numFmtId="206" formatCode="#,##0.00000"/>
    <numFmt numFmtId="207" formatCode="0.00000000000000000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sz val="16"/>
      <color indexed="23"/>
      <name val="Times New Roman"/>
      <family val="1"/>
    </font>
    <font>
      <sz val="16"/>
      <color indexed="8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24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10"/>
      <name val="Times New Roman"/>
      <family val="1"/>
    </font>
    <font>
      <b/>
      <sz val="20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91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2" fontId="19" fillId="0" borderId="0" xfId="0" applyNumberFormat="1" applyFont="1" applyAlignment="1">
      <alignment horizontal="center"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33" borderId="0" xfId="0" applyFont="1" applyFill="1" applyBorder="1" applyAlignment="1">
      <alignment/>
    </xf>
    <xf numFmtId="14" fontId="25" fillId="0" borderId="0" xfId="0" applyNumberFormat="1" applyFont="1" applyFill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0" fontId="25" fillId="0" borderId="0" xfId="0" applyFont="1" applyBorder="1" applyAlignment="1">
      <alignment horizontal="right" wrapText="1"/>
    </xf>
    <xf numFmtId="0" fontId="18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2" fontId="18" fillId="33" borderId="12" xfId="55" applyNumberFormat="1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/>
    </xf>
    <xf numFmtId="0" fontId="18" fillId="33" borderId="1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25" fillId="0" borderId="19" xfId="0" applyFont="1" applyBorder="1" applyAlignment="1">
      <alignment horizontal="right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16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18" fillId="0" borderId="12" xfId="0" applyFont="1" applyBorder="1" applyAlignment="1">
      <alignment/>
    </xf>
    <xf numFmtId="4" fontId="25" fillId="0" borderId="11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4" fontId="25" fillId="0" borderId="19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25" fillId="0" borderId="0" xfId="0" applyNumberFormat="1" applyFont="1" applyFill="1" applyAlignment="1">
      <alignment horizontal="left" wrapText="1"/>
    </xf>
    <xf numFmtId="14" fontId="3" fillId="33" borderId="1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2" fontId="3" fillId="33" borderId="12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center" wrapText="1"/>
    </xf>
    <xf numFmtId="2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4" fontId="18" fillId="33" borderId="12" xfId="58" applyNumberFormat="1" applyFont="1" applyFill="1" applyBorder="1" applyAlignment="1">
      <alignment horizontal="center" vertical="center" wrapText="1"/>
      <protection/>
    </xf>
    <xf numFmtId="0" fontId="18" fillId="33" borderId="12" xfId="58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4" fontId="25" fillId="33" borderId="12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 quotePrefix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wrapText="1"/>
    </xf>
    <xf numFmtId="0" fontId="3" fillId="33" borderId="12" xfId="54" applyFont="1" applyFill="1" applyBorder="1" applyAlignment="1">
      <alignment vertical="center" wrapText="1"/>
      <protection/>
    </xf>
    <xf numFmtId="4" fontId="18" fillId="33" borderId="12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/>
    </xf>
    <xf numFmtId="0" fontId="27" fillId="33" borderId="12" xfId="54" applyFont="1" applyFill="1" applyBorder="1" applyAlignment="1">
      <alignment vertical="center" wrapText="1"/>
      <protection/>
    </xf>
    <xf numFmtId="2" fontId="25" fillId="33" borderId="0" xfId="0" applyNumberFormat="1" applyFont="1" applyFill="1" applyBorder="1" applyAlignment="1">
      <alignment horizontal="center" wrapText="1"/>
    </xf>
    <xf numFmtId="4" fontId="25" fillId="33" borderId="0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 quotePrefix="1">
      <alignment horizontal="left" vertical="center" wrapText="1"/>
    </xf>
    <xf numFmtId="1" fontId="3" fillId="33" borderId="10" xfId="0" applyNumberFormat="1" applyFont="1" applyFill="1" applyBorder="1" applyAlignment="1">
      <alignment horizontal="center" wrapText="1"/>
    </xf>
    <xf numFmtId="4" fontId="18" fillId="33" borderId="12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14" fontId="25" fillId="33" borderId="0" xfId="0" applyNumberFormat="1" applyFont="1" applyFill="1" applyAlignment="1">
      <alignment wrapText="1"/>
    </xf>
    <xf numFmtId="0" fontId="14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4" fontId="18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Alignment="1">
      <alignment/>
    </xf>
    <xf numFmtId="4" fontId="30" fillId="0" borderId="22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12" xfId="0" applyFont="1" applyFill="1" applyBorder="1" applyAlignment="1" quotePrefix="1">
      <alignment horizontal="left" wrapText="1"/>
    </xf>
    <xf numFmtId="0" fontId="3" fillId="33" borderId="0" xfId="0" applyFont="1" applyFill="1" applyAlignment="1">
      <alignment horizontal="left" wrapText="1"/>
    </xf>
    <xf numFmtId="2" fontId="3" fillId="33" borderId="0" xfId="0" applyNumberFormat="1" applyFont="1" applyFill="1" applyBorder="1" applyAlignment="1">
      <alignment horizontal="center" wrapText="1"/>
    </xf>
    <xf numFmtId="4" fontId="25" fillId="33" borderId="12" xfId="54" applyNumberFormat="1" applyFont="1" applyFill="1" applyBorder="1" applyAlignment="1">
      <alignment horizontal="center" vertical="center" wrapText="1"/>
      <protection/>
    </xf>
    <xf numFmtId="4" fontId="23" fillId="33" borderId="12" xfId="0" applyNumberFormat="1" applyFont="1" applyFill="1" applyBorder="1" applyAlignment="1">
      <alignment horizontal="center" vertical="center" wrapText="1"/>
    </xf>
    <xf numFmtId="4" fontId="3" fillId="33" borderId="12" xfId="54" applyNumberFormat="1" applyFont="1" applyFill="1" applyBorder="1" applyAlignment="1">
      <alignment horizontal="center" vertical="center" wrapText="1"/>
      <protection/>
    </xf>
    <xf numFmtId="4" fontId="18" fillId="33" borderId="12" xfId="0" applyNumberFormat="1" applyFont="1" applyFill="1" applyBorder="1" applyAlignment="1" applyProtection="1">
      <alignment horizontal="center" vertical="center"/>
      <protection locked="0"/>
    </xf>
    <xf numFmtId="4" fontId="18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>
      <alignment horizontal="left" vertical="center" wrapText="1"/>
    </xf>
    <xf numFmtId="2" fontId="18" fillId="33" borderId="0" xfId="0" applyNumberFormat="1" applyFont="1" applyFill="1" applyBorder="1" applyAlignment="1">
      <alignment horizontal="center"/>
    </xf>
    <xf numFmtId="198" fontId="18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wrapText="1"/>
    </xf>
    <xf numFmtId="1" fontId="18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vertical="top" wrapText="1"/>
    </xf>
    <xf numFmtId="0" fontId="18" fillId="33" borderId="12" xfId="55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3" xfId="0" applyFont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10" fillId="0" borderId="0" xfId="0" applyFont="1" applyFill="1" applyBorder="1" applyAlignment="1" quotePrefix="1">
      <alignment horizontal="center" wrapText="1"/>
    </xf>
    <xf numFmtId="0" fontId="10" fillId="0" borderId="0" xfId="0" applyFont="1" applyFill="1" applyBorder="1" applyAlignment="1">
      <alignment horizont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wrapText="1"/>
    </xf>
    <xf numFmtId="0" fontId="10" fillId="34" borderId="12" xfId="0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left" wrapText="1"/>
    </xf>
    <xf numFmtId="4" fontId="10" fillId="0" borderId="16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wrapText="1"/>
    </xf>
    <xf numFmtId="2" fontId="10" fillId="34" borderId="12" xfId="0" applyNumberFormat="1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shrinkToFit="1"/>
    </xf>
    <xf numFmtId="49" fontId="30" fillId="0" borderId="24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2" fontId="30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" fontId="30" fillId="0" borderId="28" xfId="0" applyNumberFormat="1" applyFont="1" applyFill="1" applyBorder="1" applyAlignment="1">
      <alignment wrapText="1"/>
    </xf>
    <xf numFmtId="4" fontId="30" fillId="0" borderId="31" xfId="0" applyNumberFormat="1" applyFont="1" applyFill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29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wrapText="1"/>
    </xf>
    <xf numFmtId="4" fontId="10" fillId="0" borderId="17" xfId="0" applyNumberFormat="1" applyFont="1" applyFill="1" applyBorder="1" applyAlignment="1">
      <alignment wrapText="1"/>
    </xf>
    <xf numFmtId="0" fontId="30" fillId="0" borderId="16" xfId="59" applyFont="1" applyFill="1" applyBorder="1" applyAlignment="1">
      <alignment wrapText="1"/>
      <protection/>
    </xf>
    <xf numFmtId="0" fontId="30" fillId="0" borderId="12" xfId="0" applyFont="1" applyFill="1" applyBorder="1" applyAlignment="1">
      <alignment horizontal="center" wrapText="1"/>
    </xf>
    <xf numFmtId="49" fontId="30" fillId="0" borderId="24" xfId="0" applyNumberFormat="1" applyFont="1" applyFill="1" applyBorder="1" applyAlignment="1">
      <alignment horizontal="center" wrapText="1"/>
    </xf>
    <xf numFmtId="0" fontId="30" fillId="0" borderId="24" xfId="0" applyFont="1" applyFill="1" applyBorder="1" applyAlignment="1">
      <alignment horizontal="center" wrapText="1"/>
    </xf>
    <xf numFmtId="4" fontId="30" fillId="0" borderId="12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4" fontId="30" fillId="0" borderId="28" xfId="0" applyNumberFormat="1" applyFont="1" applyFill="1" applyBorder="1" applyAlignment="1">
      <alignment shrinkToFit="1"/>
    </xf>
    <xf numFmtId="4" fontId="30" fillId="0" borderId="31" xfId="0" applyNumberFormat="1" applyFont="1" applyFill="1" applyBorder="1" applyAlignment="1">
      <alignment shrinkToFit="1"/>
    </xf>
    <xf numFmtId="0" fontId="30" fillId="0" borderId="12" xfId="0" applyFont="1" applyFill="1" applyBorder="1" applyAlignment="1">
      <alignment wrapText="1"/>
    </xf>
    <xf numFmtId="4" fontId="30" fillId="0" borderId="17" xfId="0" applyNumberFormat="1" applyFont="1" applyFill="1" applyBorder="1" applyAlignment="1">
      <alignment wrapText="1"/>
    </xf>
    <xf numFmtId="4" fontId="30" fillId="0" borderId="12" xfId="0" applyNumberFormat="1" applyFont="1" applyFill="1" applyBorder="1" applyAlignment="1">
      <alignment shrinkToFit="1"/>
    </xf>
    <xf numFmtId="4" fontId="10" fillId="0" borderId="17" xfId="0" applyNumberFormat="1" applyFont="1" applyFill="1" applyBorder="1" applyAlignment="1">
      <alignment shrinkToFit="1"/>
    </xf>
    <xf numFmtId="49" fontId="30" fillId="0" borderId="12" xfId="0" applyNumberFormat="1" applyFont="1" applyFill="1" applyBorder="1" applyAlignment="1">
      <alignment horizontal="center" wrapText="1"/>
    </xf>
    <xf numFmtId="4" fontId="30" fillId="0" borderId="17" xfId="0" applyNumberFormat="1" applyFont="1" applyFill="1" applyBorder="1" applyAlignment="1">
      <alignment shrinkToFi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wrapText="1"/>
    </xf>
    <xf numFmtId="0" fontId="30" fillId="0" borderId="28" xfId="0" applyFont="1" applyFill="1" applyBorder="1" applyAlignment="1">
      <alignment wrapText="1"/>
    </xf>
    <xf numFmtId="0" fontId="30" fillId="0" borderId="31" xfId="0" applyFont="1" applyFill="1" applyBorder="1" applyAlignment="1">
      <alignment wrapText="1"/>
    </xf>
    <xf numFmtId="4" fontId="10" fillId="0" borderId="12" xfId="0" applyNumberFormat="1" applyFont="1" applyFill="1" applyBorder="1" applyAlignment="1">
      <alignment shrinkToFit="1"/>
    </xf>
    <xf numFmtId="0" fontId="30" fillId="0" borderId="18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 wrapText="1"/>
    </xf>
    <xf numFmtId="4" fontId="10" fillId="0" borderId="19" xfId="0" applyNumberFormat="1" applyFont="1" applyFill="1" applyBorder="1" applyAlignment="1">
      <alignment wrapText="1"/>
    </xf>
    <xf numFmtId="4" fontId="10" fillId="0" borderId="19" xfId="0" applyNumberFormat="1" applyFont="1" applyFill="1" applyBorder="1" applyAlignment="1">
      <alignment shrinkToFit="1"/>
    </xf>
    <xf numFmtId="4" fontId="10" fillId="0" borderId="33" xfId="0" applyNumberFormat="1" applyFont="1" applyFill="1" applyBorder="1" applyAlignment="1">
      <alignment shrinkToFit="1"/>
    </xf>
    <xf numFmtId="4" fontId="30" fillId="0" borderId="12" xfId="0" applyNumberFormat="1" applyFont="1" applyFill="1" applyBorder="1" applyAlignment="1">
      <alignment horizontal="right" wrapText="1"/>
    </xf>
    <xf numFmtId="4" fontId="10" fillId="34" borderId="12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 horizontal="right" wrapText="1"/>
    </xf>
    <xf numFmtId="2" fontId="30" fillId="0" borderId="12" xfId="0" applyNumberFormat="1" applyFont="1" applyFill="1" applyBorder="1" applyAlignment="1">
      <alignment horizontal="right" wrapText="1"/>
    </xf>
    <xf numFmtId="2" fontId="30" fillId="0" borderId="29" xfId="0" applyNumberFormat="1" applyFont="1" applyFill="1" applyBorder="1" applyAlignment="1">
      <alignment horizontal="right" wrapText="1"/>
    </xf>
    <xf numFmtId="2" fontId="30" fillId="0" borderId="30" xfId="0" applyNumberFormat="1" applyFont="1" applyFill="1" applyBorder="1" applyAlignment="1">
      <alignment horizontal="right" wrapText="1"/>
    </xf>
    <xf numFmtId="0" fontId="30" fillId="0" borderId="34" xfId="0" applyFont="1" applyFill="1" applyBorder="1" applyAlignment="1">
      <alignment vertical="center" wrapText="1"/>
    </xf>
    <xf numFmtId="4" fontId="30" fillId="0" borderId="16" xfId="0" applyNumberFormat="1" applyFont="1" applyFill="1" applyBorder="1" applyAlignment="1">
      <alignment wrapText="1"/>
    </xf>
    <xf numFmtId="4" fontId="30" fillId="0" borderId="17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4" fontId="32" fillId="0" borderId="23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right" wrapText="1"/>
    </xf>
    <xf numFmtId="49" fontId="3" fillId="33" borderId="12" xfId="0" applyNumberFormat="1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vertical="center" wrapText="1"/>
    </xf>
    <xf numFmtId="49" fontId="15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4" fontId="15" fillId="33" borderId="0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4" fontId="15" fillId="33" borderId="12" xfId="0" applyNumberFormat="1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>
      <alignment horizontal="right" wrapText="1"/>
    </xf>
    <xf numFmtId="0" fontId="15" fillId="33" borderId="2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4" fontId="18" fillId="33" borderId="0" xfId="0" applyNumberFormat="1" applyFont="1" applyFill="1" applyBorder="1" applyAlignment="1">
      <alignment horizontal="center" vertical="center"/>
    </xf>
    <xf numFmtId="0" fontId="27" fillId="33" borderId="12" xfId="54" applyFont="1" applyFill="1" applyBorder="1" applyAlignment="1">
      <alignment horizontal="right" vertical="center" wrapText="1"/>
      <protection/>
    </xf>
    <xf numFmtId="0" fontId="3" fillId="34" borderId="12" xfId="0" applyFont="1" applyFill="1" applyBorder="1" applyAlignment="1">
      <alignment horizontal="right" wrapText="1"/>
    </xf>
    <xf numFmtId="0" fontId="25" fillId="34" borderId="12" xfId="0" applyFont="1" applyFill="1" applyBorder="1" applyAlignment="1">
      <alignment horizontal="left" wrapText="1"/>
    </xf>
    <xf numFmtId="0" fontId="25" fillId="34" borderId="12" xfId="0" applyFont="1" applyFill="1" applyBorder="1" applyAlignment="1">
      <alignment horizontal="center" wrapText="1"/>
    </xf>
    <xf numFmtId="4" fontId="25" fillId="34" borderId="12" xfId="0" applyNumberFormat="1" applyFont="1" applyFill="1" applyBorder="1" applyAlignment="1">
      <alignment horizontal="center" wrapText="1"/>
    </xf>
    <xf numFmtId="190" fontId="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right" wrapText="1"/>
    </xf>
    <xf numFmtId="14" fontId="14" fillId="33" borderId="0" xfId="0" applyNumberFormat="1" applyFont="1" applyFill="1" applyBorder="1" applyAlignment="1">
      <alignment/>
    </xf>
    <xf numFmtId="0" fontId="15" fillId="33" borderId="12" xfId="0" applyFont="1" applyFill="1" applyBorder="1" applyAlignment="1">
      <alignment horizontal="right" wrapText="1"/>
    </xf>
    <xf numFmtId="4" fontId="18" fillId="33" borderId="12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3" fontId="36" fillId="0" borderId="0" xfId="0" applyNumberFormat="1" applyFont="1" applyFill="1" applyAlignment="1">
      <alignment vertical="center" wrapText="1"/>
    </xf>
    <xf numFmtId="0" fontId="36" fillId="0" borderId="0" xfId="0" applyFont="1" applyFill="1" applyAlignment="1">
      <alignment horizontal="righ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12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wrapText="1"/>
    </xf>
    <xf numFmtId="4" fontId="25" fillId="0" borderId="0" xfId="0" applyNumberFormat="1" applyFont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30" fillId="0" borderId="25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2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0" fontId="43" fillId="0" borderId="0" xfId="0" applyFont="1" applyAlignment="1">
      <alignment/>
    </xf>
    <xf numFmtId="0" fontId="10" fillId="35" borderId="16" xfId="0" applyFont="1" applyFill="1" applyBorder="1" applyAlignment="1">
      <alignment wrapText="1"/>
    </xf>
    <xf numFmtId="0" fontId="10" fillId="35" borderId="12" xfId="0" applyFont="1" applyFill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2" fontId="10" fillId="35" borderId="17" xfId="0" applyNumberFormat="1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29" xfId="0" applyFont="1" applyFill="1" applyBorder="1" applyAlignment="1">
      <alignment horizontal="center" vertical="center" wrapText="1"/>
    </xf>
    <xf numFmtId="4" fontId="10" fillId="35" borderId="29" xfId="0" applyNumberFormat="1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49" fontId="10" fillId="35" borderId="24" xfId="0" applyNumberFormat="1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30" fillId="35" borderId="29" xfId="0" applyFont="1" applyFill="1" applyBorder="1" applyAlignment="1">
      <alignment horizontal="center" vertical="center" wrapText="1"/>
    </xf>
    <xf numFmtId="2" fontId="10" fillId="35" borderId="29" xfId="0" applyNumberFormat="1" applyFont="1" applyFill="1" applyBorder="1" applyAlignment="1">
      <alignment horizontal="center" vertical="center" wrapText="1"/>
    </xf>
    <xf numFmtId="4" fontId="30" fillId="0" borderId="29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/>
    </xf>
    <xf numFmtId="0" fontId="25" fillId="33" borderId="0" xfId="0" applyFont="1" applyFill="1" applyAlignment="1">
      <alignment wrapText="1"/>
    </xf>
    <xf numFmtId="0" fontId="15" fillId="33" borderId="0" xfId="0" applyFont="1" applyFill="1" applyBorder="1" applyAlignment="1" quotePrefix="1">
      <alignment horizontal="center" vertical="center" wrapText="1"/>
    </xf>
    <xf numFmtId="2" fontId="10" fillId="0" borderId="12" xfId="0" applyNumberFormat="1" applyFont="1" applyFill="1" applyBorder="1" applyAlignment="1">
      <alignment wrapText="1"/>
    </xf>
    <xf numFmtId="0" fontId="2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wrapText="1"/>
    </xf>
    <xf numFmtId="0" fontId="25" fillId="33" borderId="0" xfId="0" applyFont="1" applyFill="1" applyAlignment="1" quotePrefix="1">
      <alignment wrapText="1"/>
    </xf>
    <xf numFmtId="0" fontId="25" fillId="36" borderId="0" xfId="0" applyFont="1" applyFill="1" applyBorder="1" applyAlignment="1">
      <alignment wrapText="1"/>
    </xf>
    <xf numFmtId="0" fontId="25" fillId="36" borderId="0" xfId="0" applyFont="1" applyFill="1" applyAlignment="1">
      <alignment wrapText="1"/>
    </xf>
    <xf numFmtId="0" fontId="25" fillId="36" borderId="40" xfId="0" applyFont="1" applyFill="1" applyBorder="1" applyAlignment="1">
      <alignment wrapText="1"/>
    </xf>
    <xf numFmtId="0" fontId="23" fillId="36" borderId="0" xfId="0" applyFont="1" applyFill="1" applyAlignment="1">
      <alignment wrapText="1"/>
    </xf>
    <xf numFmtId="2" fontId="25" fillId="35" borderId="12" xfId="0" applyNumberFormat="1" applyFont="1" applyFill="1" applyBorder="1" applyAlignment="1">
      <alignment horizontal="center" wrapText="1"/>
    </xf>
    <xf numFmtId="4" fontId="25" fillId="35" borderId="12" xfId="0" applyNumberFormat="1" applyFont="1" applyFill="1" applyBorder="1" applyAlignment="1">
      <alignment horizontal="center" wrapText="1"/>
    </xf>
    <xf numFmtId="0" fontId="25" fillId="35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3" fillId="36" borderId="0" xfId="0" applyFont="1" applyFill="1" applyAlignment="1">
      <alignment wrapText="1"/>
    </xf>
    <xf numFmtId="0" fontId="18" fillId="0" borderId="25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5" fillId="36" borderId="12" xfId="0" applyNumberFormat="1" applyFont="1" applyFill="1" applyBorder="1" applyAlignment="1">
      <alignment horizontal="center" wrapText="1"/>
    </xf>
    <xf numFmtId="4" fontId="25" fillId="36" borderId="12" xfId="0" applyNumberFormat="1" applyFont="1" applyFill="1" applyBorder="1" applyAlignment="1">
      <alignment horizontal="center" wrapText="1"/>
    </xf>
    <xf numFmtId="14" fontId="36" fillId="0" borderId="12" xfId="0" applyNumberFormat="1" applyFont="1" applyFill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0" borderId="12" xfId="57" applyNumberFormat="1" applyFont="1" applyBorder="1" applyAlignment="1">
      <alignment horizontal="left" vertical="top" wrapText="1"/>
      <protection/>
    </xf>
    <xf numFmtId="1" fontId="18" fillId="0" borderId="12" xfId="57" applyNumberFormat="1" applyFont="1" applyBorder="1" applyAlignment="1">
      <alignment horizontal="center" vertical="center" wrapText="1"/>
      <protection/>
    </xf>
    <xf numFmtId="2" fontId="18" fillId="0" borderId="12" xfId="57" applyNumberFormat="1" applyFont="1" applyBorder="1" applyAlignment="1">
      <alignment horizontal="center" vertical="center" wrapText="1"/>
      <protection/>
    </xf>
    <xf numFmtId="4" fontId="18" fillId="0" borderId="12" xfId="57" applyNumberFormat="1" applyFont="1" applyBorder="1" applyAlignment="1">
      <alignment horizontal="center" vertical="center" wrapText="1"/>
      <protection/>
    </xf>
    <xf numFmtId="173" fontId="18" fillId="0" borderId="12" xfId="57" applyNumberFormat="1" applyFont="1" applyBorder="1" applyAlignment="1">
      <alignment horizontal="center" vertical="center" wrapText="1"/>
      <protection/>
    </xf>
    <xf numFmtId="0" fontId="18" fillId="0" borderId="12" xfId="56" applyNumberFormat="1" applyFont="1" applyBorder="1" applyAlignment="1">
      <alignment horizontal="left" vertical="top" wrapText="1"/>
      <protection/>
    </xf>
    <xf numFmtId="1" fontId="18" fillId="0" borderId="12" xfId="56" applyNumberFormat="1" applyFont="1" applyBorder="1" applyAlignment="1">
      <alignment horizontal="center" vertical="center" wrapText="1"/>
      <protection/>
    </xf>
    <xf numFmtId="2" fontId="18" fillId="0" borderId="12" xfId="56" applyNumberFormat="1" applyFont="1" applyBorder="1" applyAlignment="1">
      <alignment horizontal="center" vertical="center" wrapText="1"/>
      <protection/>
    </xf>
    <xf numFmtId="49" fontId="4" fillId="36" borderId="12" xfId="53" applyNumberFormat="1" applyFont="1" applyFill="1" applyBorder="1" applyAlignment="1">
      <alignment horizontal="left" vertical="center" wrapText="1"/>
      <protection/>
    </xf>
    <xf numFmtId="49" fontId="4" fillId="36" borderId="12" xfId="0" applyNumberFormat="1" applyFont="1" applyFill="1" applyBorder="1" applyAlignment="1">
      <alignment horizontal="left" vertical="center" wrapText="1"/>
    </xf>
    <xf numFmtId="49" fontId="4" fillId="36" borderId="12" xfId="0" applyNumberFormat="1" applyFont="1" applyFill="1" applyBorder="1" applyAlignment="1">
      <alignment horizontal="left" vertical="center"/>
    </xf>
    <xf numFmtId="49" fontId="4" fillId="0" borderId="12" xfId="53" applyNumberFormat="1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" fontId="18" fillId="36" borderId="12" xfId="53" applyNumberFormat="1" applyFont="1" applyFill="1" applyBorder="1" applyAlignment="1">
      <alignment horizontal="center" vertical="center"/>
      <protection/>
    </xf>
    <xf numFmtId="2" fontId="3" fillId="33" borderId="12" xfId="0" applyNumberFormat="1" applyFont="1" applyFill="1" applyBorder="1" applyAlignment="1">
      <alignment horizontal="center" vertical="center" wrapText="1"/>
    </xf>
    <xf numFmtId="4" fontId="18" fillId="0" borderId="12" xfId="53" applyNumberFormat="1" applyFont="1" applyFill="1" applyBorder="1" applyAlignment="1">
      <alignment horizontal="center" vertical="center" wrapText="1"/>
      <protection/>
    </xf>
    <xf numFmtId="4" fontId="18" fillId="36" borderId="12" xfId="53" applyNumberFormat="1" applyFont="1" applyFill="1" applyBorder="1" applyAlignment="1">
      <alignment horizontal="center" vertical="center" wrapText="1"/>
      <protection/>
    </xf>
    <xf numFmtId="2" fontId="18" fillId="0" borderId="12" xfId="53" applyNumberFormat="1" applyFont="1" applyFill="1" applyBorder="1" applyAlignment="1">
      <alignment horizontal="center" vertical="center"/>
      <protection/>
    </xf>
    <xf numFmtId="2" fontId="18" fillId="36" borderId="12" xfId="53" applyNumberFormat="1" applyFont="1" applyFill="1" applyBorder="1" applyAlignment="1">
      <alignment horizontal="center" vertical="center"/>
      <protection/>
    </xf>
    <xf numFmtId="4" fontId="18" fillId="0" borderId="12" xfId="53" applyNumberFormat="1" applyFont="1" applyFill="1" applyBorder="1" applyAlignment="1">
      <alignment horizontal="center" vertical="center"/>
      <protection/>
    </xf>
    <xf numFmtId="3" fontId="18" fillId="36" borderId="12" xfId="53" applyNumberFormat="1" applyFont="1" applyFill="1" applyBorder="1" applyAlignment="1">
      <alignment horizontal="center" vertical="center"/>
      <protection/>
    </xf>
    <xf numFmtId="1" fontId="18" fillId="0" borderId="12" xfId="53" applyNumberFormat="1" applyFont="1" applyFill="1" applyBorder="1" applyAlignment="1">
      <alignment horizontal="center" vertical="center"/>
      <protection/>
    </xf>
    <xf numFmtId="173" fontId="18" fillId="0" borderId="12" xfId="53" applyNumberFormat="1" applyFont="1" applyFill="1" applyBorder="1" applyAlignment="1">
      <alignment horizontal="center" vertical="center"/>
      <protection/>
    </xf>
    <xf numFmtId="3" fontId="18" fillId="0" borderId="12" xfId="53" applyNumberFormat="1" applyFont="1" applyFill="1" applyBorder="1" applyAlignment="1">
      <alignment horizontal="center" vertical="center"/>
      <protection/>
    </xf>
    <xf numFmtId="2" fontId="30" fillId="0" borderId="12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/>
    </xf>
    <xf numFmtId="0" fontId="18" fillId="36" borderId="12" xfId="0" applyFont="1" applyFill="1" applyBorder="1" applyAlignment="1">
      <alignment horizontal="left" wrapText="1"/>
    </xf>
    <xf numFmtId="4" fontId="4" fillId="33" borderId="12" xfId="58" applyNumberFormat="1" applyFont="1" applyFill="1" applyBorder="1" applyAlignment="1">
      <alignment horizontal="left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18" fillId="33" borderId="12" xfId="0" applyFont="1" applyFill="1" applyBorder="1" applyAlignment="1">
      <alignment horizontal="justify" vertical="justify"/>
    </xf>
    <xf numFmtId="0" fontId="4" fillId="0" borderId="12" xfId="0" applyFont="1" applyBorder="1" applyAlignment="1">
      <alignment vertical="top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30" fillId="0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14" fontId="19" fillId="0" borderId="12" xfId="0" applyNumberFormat="1" applyFont="1" applyBorder="1" applyAlignment="1">
      <alignment/>
    </xf>
    <xf numFmtId="0" fontId="79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wrapText="1"/>
    </xf>
    <xf numFmtId="4" fontId="19" fillId="0" borderId="12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36" fillId="0" borderId="4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 quotePrefix="1">
      <alignment horizontal="right" vertical="center" wrapText="1"/>
    </xf>
    <xf numFmtId="0" fontId="36" fillId="37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36" fillId="0" borderId="25" xfId="0" applyFont="1" applyFill="1" applyBorder="1" applyAlignment="1">
      <alignment horizontal="right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wrapText="1"/>
    </xf>
    <xf numFmtId="0" fontId="36" fillId="0" borderId="40" xfId="0" applyFont="1" applyFill="1" applyBorder="1" applyAlignment="1">
      <alignment horizontal="center" vertical="center" wrapText="1"/>
    </xf>
    <xf numFmtId="0" fontId="9" fillId="0" borderId="0" xfId="0" applyFont="1" applyFill="1" applyAlignment="1" quotePrefix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33" borderId="40" xfId="0" applyFont="1" applyFill="1" applyBorder="1" applyAlignment="1" quotePrefix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36" fillId="37" borderId="4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36" fillId="0" borderId="25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34" borderId="12" xfId="0" applyFont="1" applyFill="1" applyBorder="1" applyAlignment="1">
      <alignment horizontal="left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41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wrapText="1"/>
    </xf>
    <xf numFmtId="0" fontId="30" fillId="0" borderId="28" xfId="0" applyFont="1" applyFill="1" applyBorder="1" applyAlignment="1">
      <alignment horizontal="left" wrapText="1"/>
    </xf>
    <xf numFmtId="0" fontId="30" fillId="0" borderId="31" xfId="0" applyFont="1" applyFill="1" applyBorder="1" applyAlignment="1">
      <alignment horizontal="left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horizontal="center" wrapText="1"/>
    </xf>
    <xf numFmtId="3" fontId="30" fillId="0" borderId="30" xfId="0" applyNumberFormat="1" applyFont="1" applyFill="1" applyBorder="1" applyAlignment="1">
      <alignment horizontal="center" wrapText="1"/>
    </xf>
    <xf numFmtId="4" fontId="30" fillId="0" borderId="32" xfId="0" applyNumberFormat="1" applyFont="1" applyFill="1" applyBorder="1" applyAlignment="1">
      <alignment horizontal="left" wrapText="1"/>
    </xf>
    <xf numFmtId="4" fontId="30" fillId="0" borderId="28" xfId="0" applyNumberFormat="1" applyFont="1" applyFill="1" applyBorder="1" applyAlignment="1">
      <alignment horizontal="left" wrapText="1"/>
    </xf>
    <xf numFmtId="4" fontId="30" fillId="0" borderId="22" xfId="0" applyNumberFormat="1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horizontal="center" vertical="center" wrapText="1"/>
    </xf>
    <xf numFmtId="3" fontId="30" fillId="0" borderId="23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 quotePrefix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wrapText="1"/>
    </xf>
    <xf numFmtId="0" fontId="30" fillId="0" borderId="51" xfId="0" applyFont="1" applyFill="1" applyBorder="1" applyAlignment="1">
      <alignment horizontal="center" wrapText="1"/>
    </xf>
    <xf numFmtId="0" fontId="30" fillId="0" borderId="52" xfId="0" applyFont="1" applyFill="1" applyBorder="1" applyAlignment="1">
      <alignment horizontal="center" wrapText="1"/>
    </xf>
    <xf numFmtId="3" fontId="30" fillId="0" borderId="41" xfId="0" applyNumberFormat="1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5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0" borderId="33" xfId="0" applyNumberFormat="1" applyFont="1" applyBorder="1" applyAlignment="1">
      <alignment horizontal="center"/>
    </xf>
    <xf numFmtId="0" fontId="19" fillId="0" borderId="2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58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59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19" fillId="0" borderId="61" xfId="0" applyFont="1" applyBorder="1" applyAlignment="1">
      <alignment wrapText="1"/>
    </xf>
    <xf numFmtId="49" fontId="19" fillId="0" borderId="62" xfId="0" applyNumberFormat="1" applyFont="1" applyBorder="1" applyAlignment="1">
      <alignment horizontal="center"/>
    </xf>
    <xf numFmtId="49" fontId="19" fillId="0" borderId="61" xfId="0" applyNumberFormat="1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5" fillId="33" borderId="12" xfId="0" applyFont="1" applyFill="1" applyBorder="1" applyAlignment="1">
      <alignment horizontal="left" wrapText="1"/>
    </xf>
    <xf numFmtId="0" fontId="25" fillId="33" borderId="64" xfId="0" applyFont="1" applyFill="1" applyBorder="1" applyAlignment="1">
      <alignment horizontal="right" wrapText="1"/>
    </xf>
    <xf numFmtId="0" fontId="25" fillId="33" borderId="65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25" fillId="35" borderId="66" xfId="0" applyFont="1" applyFill="1" applyBorder="1" applyAlignment="1" quotePrefix="1">
      <alignment horizontal="left" wrapText="1"/>
    </xf>
    <xf numFmtId="0" fontId="25" fillId="33" borderId="11" xfId="0" applyFont="1" applyFill="1" applyBorder="1" applyAlignment="1">
      <alignment horizontal="left" wrapText="1"/>
    </xf>
    <xf numFmtId="0" fontId="25" fillId="33" borderId="21" xfId="0" applyFont="1" applyFill="1" applyBorder="1" applyAlignment="1">
      <alignment horizontal="left" wrapText="1"/>
    </xf>
    <xf numFmtId="0" fontId="25" fillId="35" borderId="12" xfId="0" applyFont="1" applyFill="1" applyBorder="1" applyAlignment="1">
      <alignment horizontal="left" wrapText="1"/>
    </xf>
    <xf numFmtId="0" fontId="25" fillId="35" borderId="40" xfId="0" applyFont="1" applyFill="1" applyBorder="1" applyAlignment="1">
      <alignment horizontal="left" wrapText="1"/>
    </xf>
    <xf numFmtId="0" fontId="25" fillId="35" borderId="25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right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 quotePrefix="1">
      <alignment horizontal="left" wrapText="1"/>
    </xf>
    <xf numFmtId="0" fontId="3" fillId="33" borderId="0" xfId="0" applyFont="1" applyFill="1" applyAlignment="1">
      <alignment horizontal="center" wrapText="1"/>
    </xf>
    <xf numFmtId="0" fontId="3" fillId="36" borderId="0" xfId="0" applyFont="1" applyFill="1" applyAlignment="1" quotePrefix="1">
      <alignment horizontal="left" wrapText="1"/>
    </xf>
    <xf numFmtId="0" fontId="25" fillId="33" borderId="24" xfId="0" applyFont="1" applyFill="1" applyBorder="1" applyAlignment="1">
      <alignment horizontal="left" wrapText="1"/>
    </xf>
    <xf numFmtId="0" fontId="25" fillId="33" borderId="22" xfId="0" applyFont="1" applyFill="1" applyBorder="1" applyAlignment="1">
      <alignment horizontal="left" wrapText="1"/>
    </xf>
    <xf numFmtId="0" fontId="25" fillId="19" borderId="0" xfId="0" applyFont="1" applyFill="1" applyAlignment="1">
      <alignment horizontal="left" wrapText="1"/>
    </xf>
    <xf numFmtId="0" fontId="25" fillId="33" borderId="12" xfId="0" applyFont="1" applyFill="1" applyBorder="1" applyAlignment="1">
      <alignment wrapText="1"/>
    </xf>
    <xf numFmtId="0" fontId="25" fillId="19" borderId="40" xfId="0" applyFont="1" applyFill="1" applyBorder="1" applyAlignment="1">
      <alignment horizontal="left" wrapText="1"/>
    </xf>
    <xf numFmtId="0" fontId="25" fillId="35" borderId="0" xfId="0" applyFont="1" applyFill="1" applyAlignment="1">
      <alignment horizontal="left" wrapText="1"/>
    </xf>
    <xf numFmtId="0" fontId="25" fillId="33" borderId="24" xfId="0" applyFont="1" applyFill="1" applyBorder="1" applyAlignment="1">
      <alignment wrapText="1"/>
    </xf>
    <xf numFmtId="0" fontId="25" fillId="33" borderId="22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vertical="top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wrapText="1"/>
    </xf>
    <xf numFmtId="4" fontId="25" fillId="36" borderId="12" xfId="0" applyNumberFormat="1" applyFont="1" applyFill="1" applyBorder="1" applyAlignment="1">
      <alignment horizontal="center" wrapText="1"/>
    </xf>
    <xf numFmtId="0" fontId="25" fillId="35" borderId="0" xfId="0" applyFont="1" applyFill="1" applyAlignment="1">
      <alignment horizontal="left" vertical="center" wrapText="1"/>
    </xf>
    <xf numFmtId="0" fontId="25" fillId="35" borderId="0" xfId="0" applyFont="1" applyFill="1" applyAlignment="1">
      <alignment wrapText="1"/>
    </xf>
    <xf numFmtId="0" fontId="18" fillId="0" borderId="0" xfId="0" applyFont="1" applyFill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26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 wrapText="1"/>
    </xf>
    <xf numFmtId="0" fontId="23" fillId="35" borderId="25" xfId="0" applyFont="1" applyFill="1" applyBorder="1" applyAlignment="1">
      <alignment horizontal="left" wrapText="1"/>
    </xf>
    <xf numFmtId="0" fontId="25" fillId="35" borderId="0" xfId="0" applyFont="1" applyFill="1" applyBorder="1" applyAlignment="1">
      <alignment horizontal="left" wrapText="1"/>
    </xf>
    <xf numFmtId="0" fontId="15" fillId="33" borderId="0" xfId="0" applyFont="1" applyFill="1" applyBorder="1" applyAlignment="1" quotePrefix="1">
      <alignment horizontal="center" vertical="center" wrapText="1"/>
    </xf>
    <xf numFmtId="0" fontId="25" fillId="35" borderId="67" xfId="0" applyFont="1" applyFill="1" applyBorder="1" applyAlignment="1">
      <alignment horizontal="left" wrapText="1"/>
    </xf>
    <xf numFmtId="0" fontId="25" fillId="36" borderId="12" xfId="0" applyFont="1" applyFill="1" applyBorder="1" applyAlignment="1">
      <alignment horizontal="left" wrapText="1"/>
    </xf>
    <xf numFmtId="0" fontId="25" fillId="35" borderId="28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25" fillId="0" borderId="11" xfId="0" applyFont="1" applyBorder="1" applyAlignment="1">
      <alignment horizontal="right" wrapText="1"/>
    </xf>
    <xf numFmtId="0" fontId="25" fillId="0" borderId="21" xfId="0" applyFont="1" applyBorder="1" applyAlignment="1">
      <alignment horizontal="right" wrapText="1"/>
    </xf>
    <xf numFmtId="0" fontId="3" fillId="0" borderId="4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34" borderId="25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" fillId="35" borderId="12" xfId="0" applyFont="1" applyFill="1" applyBorder="1" applyAlignment="1">
      <alignment horizontal="left" wrapText="1"/>
    </xf>
    <xf numFmtId="0" fontId="25" fillId="35" borderId="12" xfId="0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9-223" xfId="54"/>
    <cellStyle name="Обычный_340 ХЭГ 10" xfId="55"/>
    <cellStyle name="Обычный_кфо 2МЗ" xfId="56"/>
    <cellStyle name="Обычный_Лист1" xfId="57"/>
    <cellStyle name="Обычный_ОК" xfId="58"/>
    <cellStyle name="Обычный_ПФХД 14.12.1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31"/>
  <sheetViews>
    <sheetView view="pageBreakPreview" zoomScale="60" zoomScalePageLayoutView="0" workbookViewId="0" topLeftCell="A19">
      <selection activeCell="B31" sqref="B31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49.57421875" style="0" customWidth="1"/>
    <col min="4" max="4" width="51.28125" style="0" customWidth="1"/>
    <col min="5" max="5" width="62.8515625" style="0" customWidth="1"/>
    <col min="6" max="6" width="31.57421875" style="0" customWidth="1"/>
  </cols>
  <sheetData>
    <row r="1" spans="4:9" ht="18.75">
      <c r="D1" s="477" t="s">
        <v>516</v>
      </c>
      <c r="E1" s="477"/>
      <c r="F1" s="477"/>
      <c r="G1" s="477"/>
      <c r="H1" s="477"/>
      <c r="I1" s="477"/>
    </row>
    <row r="2" spans="4:9" ht="18.75">
      <c r="D2" s="477" t="s">
        <v>442</v>
      </c>
      <c r="E2" s="477"/>
      <c r="F2" s="477"/>
      <c r="G2" s="477"/>
      <c r="H2" s="477"/>
      <c r="I2" s="477"/>
    </row>
    <row r="3" spans="4:9" ht="18.75">
      <c r="D3" s="477" t="s">
        <v>448</v>
      </c>
      <c r="E3" s="477"/>
      <c r="F3" s="196"/>
      <c r="G3" s="376"/>
      <c r="H3" s="376"/>
      <c r="I3" s="376"/>
    </row>
    <row r="4" spans="4:9" ht="18.75">
      <c r="D4" s="377"/>
      <c r="E4" s="377"/>
      <c r="F4" s="377"/>
      <c r="G4" s="377"/>
      <c r="H4" s="377"/>
      <c r="I4" s="377"/>
    </row>
    <row r="5" spans="2:9" ht="30">
      <c r="B5" s="472" t="s">
        <v>443</v>
      </c>
      <c r="C5" s="472"/>
      <c r="D5" s="472"/>
      <c r="E5" s="472"/>
      <c r="F5" s="365"/>
      <c r="G5" s="365"/>
      <c r="H5" s="277"/>
      <c r="I5" s="277"/>
    </row>
    <row r="6" spans="2:9" ht="30">
      <c r="B6" s="472" t="s">
        <v>444</v>
      </c>
      <c r="C6" s="472"/>
      <c r="D6" s="472"/>
      <c r="E6" s="472"/>
      <c r="F6" s="365"/>
      <c r="G6" s="365"/>
      <c r="H6" s="365"/>
      <c r="I6" s="365"/>
    </row>
    <row r="7" spans="2:5" ht="31.5">
      <c r="B7" s="373"/>
      <c r="C7" s="373"/>
      <c r="D7" s="373"/>
      <c r="E7" s="373"/>
    </row>
    <row r="8" spans="1:9" ht="30">
      <c r="A8" s="366"/>
      <c r="B8" s="472" t="s">
        <v>474</v>
      </c>
      <c r="C8" s="472"/>
      <c r="D8" s="472"/>
      <c r="E8" s="472"/>
      <c r="F8" s="366"/>
      <c r="G8" s="366"/>
      <c r="H8" s="366"/>
      <c r="I8" s="366"/>
    </row>
    <row r="9" spans="2:5" ht="31.5">
      <c r="B9" s="374"/>
      <c r="C9" s="374"/>
      <c r="D9" s="374"/>
      <c r="E9" s="374"/>
    </row>
    <row r="10" spans="1:9" ht="30.75">
      <c r="A10" s="367"/>
      <c r="B10" s="473" t="s">
        <v>530</v>
      </c>
      <c r="C10" s="473"/>
      <c r="D10" s="473"/>
      <c r="E10" s="473"/>
      <c r="F10" s="367"/>
      <c r="G10" s="367"/>
      <c r="H10" s="367"/>
      <c r="I10" s="367"/>
    </row>
    <row r="11" spans="2:8" ht="30.75">
      <c r="B11" s="474" t="s">
        <v>445</v>
      </c>
      <c r="C11" s="474"/>
      <c r="D11" s="474"/>
      <c r="E11" s="474"/>
      <c r="F11" s="367"/>
      <c r="G11" s="367"/>
      <c r="H11" s="367"/>
    </row>
    <row r="12" spans="2:5" ht="20.25">
      <c r="B12" s="277"/>
      <c r="C12" s="277"/>
      <c r="D12" s="277"/>
      <c r="E12" s="277"/>
    </row>
    <row r="13" spans="2:6" ht="101.25" customHeight="1">
      <c r="B13" s="375" t="s">
        <v>446</v>
      </c>
      <c r="C13" s="375" t="s">
        <v>447</v>
      </c>
      <c r="D13" s="375" t="s">
        <v>450</v>
      </c>
      <c r="E13" s="375" t="s">
        <v>449</v>
      </c>
      <c r="F13" s="375" t="s">
        <v>451</v>
      </c>
    </row>
    <row r="14" spans="2:6" ht="94.5" customHeight="1">
      <c r="B14" s="467"/>
      <c r="C14" s="371"/>
      <c r="D14" s="371"/>
      <c r="E14" s="371"/>
      <c r="F14" s="372"/>
    </row>
    <row r="15" spans="2:6" ht="94.5" customHeight="1">
      <c r="B15" s="371"/>
      <c r="C15" s="371"/>
      <c r="D15" s="371"/>
      <c r="E15" s="371"/>
      <c r="F15" s="372"/>
    </row>
    <row r="16" spans="2:6" ht="94.5" customHeight="1">
      <c r="B16" s="371"/>
      <c r="C16" s="371"/>
      <c r="D16" s="371"/>
      <c r="E16" s="371"/>
      <c r="F16" s="372"/>
    </row>
    <row r="17" spans="2:6" ht="94.5" customHeight="1">
      <c r="B17" s="371"/>
      <c r="C17" s="371"/>
      <c r="D17" s="371"/>
      <c r="E17" s="371"/>
      <c r="F17" s="372"/>
    </row>
    <row r="18" spans="2:6" ht="94.5" customHeight="1">
      <c r="B18" s="371"/>
      <c r="C18" s="371"/>
      <c r="D18" s="371"/>
      <c r="E18" s="371"/>
      <c r="F18" s="372"/>
    </row>
    <row r="19" spans="2:5" ht="33.75" customHeight="1">
      <c r="B19" s="475" t="s">
        <v>517</v>
      </c>
      <c r="C19" s="476"/>
      <c r="D19" s="476"/>
      <c r="E19" s="476"/>
    </row>
    <row r="20" spans="2:6" ht="52.5">
      <c r="B20" s="375" t="s">
        <v>524</v>
      </c>
      <c r="C20" s="375" t="s">
        <v>519</v>
      </c>
      <c r="D20" s="375" t="s">
        <v>520</v>
      </c>
      <c r="E20" s="375" t="s">
        <v>522</v>
      </c>
      <c r="F20" s="375" t="s">
        <v>518</v>
      </c>
    </row>
    <row r="21" spans="2:6" ht="123" customHeight="1">
      <c r="B21" s="371">
        <v>271</v>
      </c>
      <c r="C21" s="470">
        <v>1306542.72</v>
      </c>
      <c r="D21" s="470">
        <v>1309442.72</v>
      </c>
      <c r="E21" s="470">
        <f>C21-D21</f>
        <v>-2900</v>
      </c>
      <c r="F21" s="468" t="s">
        <v>762</v>
      </c>
    </row>
    <row r="22" spans="2:6" ht="121.5" customHeight="1">
      <c r="B22" s="371">
        <v>260</v>
      </c>
      <c r="C22" s="470">
        <v>12672719.74</v>
      </c>
      <c r="D22" s="470">
        <v>12675619.74</v>
      </c>
      <c r="E22" s="470">
        <f>C22-D22</f>
        <v>-2900</v>
      </c>
      <c r="F22" s="468" t="s">
        <v>762</v>
      </c>
    </row>
    <row r="23" spans="2:6" ht="123" customHeight="1">
      <c r="B23" s="371"/>
      <c r="C23" s="470"/>
      <c r="D23" s="470"/>
      <c r="E23" s="470"/>
      <c r="F23" s="468"/>
    </row>
    <row r="24" spans="2:6" ht="120.75" customHeight="1">
      <c r="B24" s="371"/>
      <c r="C24" s="470"/>
      <c r="D24" s="470"/>
      <c r="E24" s="470"/>
      <c r="F24" s="468"/>
    </row>
    <row r="25" spans="2:6" ht="94.5" customHeight="1">
      <c r="B25" s="371"/>
      <c r="C25" s="399"/>
      <c r="D25" s="399"/>
      <c r="E25" s="399"/>
      <c r="F25" s="372"/>
    </row>
    <row r="26" spans="2:6" ht="94.5" customHeight="1">
      <c r="B26" s="371"/>
      <c r="C26" s="399"/>
      <c r="D26" s="399"/>
      <c r="E26" s="399"/>
      <c r="F26" s="372"/>
    </row>
    <row r="27" spans="2:5" ht="20.25">
      <c r="B27" s="277"/>
      <c r="C27" s="277"/>
      <c r="D27" s="277"/>
      <c r="E27" s="277"/>
    </row>
    <row r="28" spans="2:5" ht="20.25">
      <c r="B28" s="369" t="s">
        <v>521</v>
      </c>
      <c r="C28" s="369"/>
      <c r="D28" s="370"/>
      <c r="E28" s="370" t="s">
        <v>528</v>
      </c>
    </row>
    <row r="29" spans="2:5" ht="20.25">
      <c r="B29" s="369" t="s">
        <v>529</v>
      </c>
      <c r="C29" s="370"/>
      <c r="D29" s="369" t="s">
        <v>274</v>
      </c>
      <c r="E29" s="369" t="s">
        <v>275</v>
      </c>
    </row>
    <row r="30" spans="2:5" ht="27" customHeight="1">
      <c r="B30" s="369" t="s">
        <v>763</v>
      </c>
      <c r="C30" s="369"/>
      <c r="D30" s="471"/>
      <c r="E30" s="471"/>
    </row>
    <row r="31" spans="4:5" ht="15">
      <c r="D31" s="368"/>
      <c r="E31" s="368"/>
    </row>
  </sheetData>
  <sheetProtection/>
  <mergeCells count="12">
    <mergeCell ref="D2:E2"/>
    <mergeCell ref="D3:E3"/>
    <mergeCell ref="D30:E30"/>
    <mergeCell ref="B8:E8"/>
    <mergeCell ref="B10:E10"/>
    <mergeCell ref="B11:E11"/>
    <mergeCell ref="B19:E19"/>
    <mergeCell ref="F1:I1"/>
    <mergeCell ref="F2:I2"/>
    <mergeCell ref="B5:E5"/>
    <mergeCell ref="B6:E6"/>
    <mergeCell ref="D1:E1"/>
  </mergeCells>
  <printOptions/>
  <pageMargins left="0.75" right="0.75" top="1" bottom="1" header="0.5" footer="0.5"/>
  <pageSetup fitToHeight="2" fitToWidth="1"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O334"/>
  <sheetViews>
    <sheetView view="pageBreakPreview" zoomScaleNormal="87" zoomScaleSheetLayoutView="100" workbookViewId="0" topLeftCell="A1">
      <selection activeCell="A2" sqref="A2:G2"/>
    </sheetView>
  </sheetViews>
  <sheetFormatPr defaultColWidth="9.140625" defaultRowHeight="15"/>
  <cols>
    <col min="1" max="1" width="9.421875" style="75" customWidth="1"/>
    <col min="2" max="2" width="32.57421875" style="75" customWidth="1"/>
    <col min="3" max="3" width="12.7109375" style="75" customWidth="1"/>
    <col min="4" max="4" width="12.28125" style="75" customWidth="1"/>
    <col min="5" max="5" width="13.00390625" style="75" customWidth="1"/>
    <col min="6" max="6" width="14.140625" style="75" customWidth="1"/>
    <col min="7" max="7" width="11.7109375" style="75" customWidth="1"/>
    <col min="8" max="8" width="13.28125" style="75" customWidth="1"/>
    <col min="9" max="9" width="12.14062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60" t="s">
        <v>509</v>
      </c>
      <c r="B1" s="660"/>
      <c r="C1" s="660"/>
      <c r="D1" s="660"/>
      <c r="E1" s="660"/>
      <c r="F1" s="660"/>
      <c r="G1" s="660"/>
      <c r="H1" s="74"/>
    </row>
    <row r="2" spans="1:8" ht="15.75">
      <c r="A2" s="661"/>
      <c r="B2" s="661"/>
      <c r="C2" s="661"/>
      <c r="D2" s="661"/>
      <c r="E2" s="661"/>
      <c r="F2" s="661"/>
      <c r="G2" s="661"/>
      <c r="H2" s="76"/>
    </row>
    <row r="3" spans="1:8" ht="16.5" customHeight="1">
      <c r="A3" s="662" t="s">
        <v>332</v>
      </c>
      <c r="B3" s="662"/>
      <c r="C3" s="662"/>
      <c r="D3" s="662"/>
      <c r="E3" s="662"/>
      <c r="F3" s="662"/>
      <c r="G3" s="662"/>
      <c r="H3" s="77"/>
    </row>
    <row r="4" spans="1:8" s="78" customFormat="1" ht="53.25" customHeight="1">
      <c r="A4" s="663" t="s">
        <v>508</v>
      </c>
      <c r="B4" s="663"/>
      <c r="C4" s="663"/>
      <c r="D4" s="663"/>
      <c r="E4" s="663"/>
      <c r="F4" s="663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64" t="s">
        <v>292</v>
      </c>
      <c r="B6" s="664"/>
      <c r="C6" s="664"/>
      <c r="D6" s="664"/>
      <c r="E6" s="664"/>
      <c r="F6" s="664"/>
      <c r="G6" s="19"/>
    </row>
    <row r="7" spans="1:7" s="79" customFormat="1" ht="17.25" customHeight="1">
      <c r="A7" s="641" t="s">
        <v>480</v>
      </c>
      <c r="B7" s="641"/>
      <c r="C7" s="642"/>
      <c r="D7" s="642"/>
      <c r="E7" s="642"/>
      <c r="F7" s="642"/>
      <c r="G7" s="27"/>
    </row>
    <row r="8" spans="1:7" s="79" customFormat="1" ht="14.25" customHeight="1">
      <c r="A8" s="643" t="s">
        <v>7</v>
      </c>
      <c r="B8" s="643"/>
      <c r="C8" s="643"/>
      <c r="D8" s="643"/>
      <c r="E8" s="643"/>
      <c r="F8" s="643"/>
      <c r="G8" s="27"/>
    </row>
    <row r="9" spans="1:7" s="81" customFormat="1" ht="23.25" customHeight="1">
      <c r="A9" s="659" t="s">
        <v>361</v>
      </c>
      <c r="B9" s="659"/>
      <c r="C9" s="659"/>
      <c r="D9" s="659"/>
      <c r="E9" s="659"/>
      <c r="F9" s="659"/>
      <c r="G9" s="158"/>
    </row>
    <row r="10" spans="1:9" s="78" customFormat="1" ht="15" customHeight="1">
      <c r="A10" s="639" t="s">
        <v>293</v>
      </c>
      <c r="B10" s="639" t="s">
        <v>289</v>
      </c>
      <c r="C10" s="639" t="s">
        <v>294</v>
      </c>
      <c r="D10" s="639" t="s">
        <v>295</v>
      </c>
      <c r="E10" s="639"/>
      <c r="F10" s="639"/>
      <c r="G10" s="639"/>
      <c r="H10" s="639" t="s">
        <v>296</v>
      </c>
      <c r="I10" s="640" t="s">
        <v>430</v>
      </c>
    </row>
    <row r="11" spans="1:9" s="78" customFormat="1" ht="12.75" customHeight="1">
      <c r="A11" s="639"/>
      <c r="B11" s="639"/>
      <c r="C11" s="639"/>
      <c r="D11" s="639" t="s">
        <v>215</v>
      </c>
      <c r="E11" s="639" t="s">
        <v>208</v>
      </c>
      <c r="F11" s="639"/>
      <c r="G11" s="639"/>
      <c r="H11" s="639"/>
      <c r="I11" s="639"/>
    </row>
    <row r="12" spans="1:13" s="78" customFormat="1" ht="39" customHeight="1">
      <c r="A12" s="639"/>
      <c r="B12" s="639"/>
      <c r="C12" s="639"/>
      <c r="D12" s="639"/>
      <c r="E12" s="115" t="s">
        <v>297</v>
      </c>
      <c r="F12" s="115" t="s">
        <v>298</v>
      </c>
      <c r="G12" s="115" t="s">
        <v>299</v>
      </c>
      <c r="H12" s="639"/>
      <c r="I12" s="639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78" customFormat="1" ht="15.75">
      <c r="A14" s="119" t="s">
        <v>362</v>
      </c>
      <c r="B14" s="120"/>
      <c r="C14" s="166"/>
      <c r="D14" s="71">
        <f>E14+F14+G14</f>
        <v>0</v>
      </c>
      <c r="E14" s="71"/>
      <c r="F14" s="71"/>
      <c r="G14" s="71"/>
      <c r="H14" s="71">
        <f>D14*20%</f>
        <v>0</v>
      </c>
      <c r="I14" s="71">
        <f>(C14*(D14+H14))*12</f>
        <v>0</v>
      </c>
      <c r="J14" s="85"/>
      <c r="K14" s="87"/>
      <c r="L14" s="87"/>
      <c r="M14" s="87"/>
    </row>
    <row r="15" spans="1:13" s="78" customFormat="1" ht="15.75" customHeight="1">
      <c r="A15" s="119" t="s">
        <v>363</v>
      </c>
      <c r="B15" s="120"/>
      <c r="C15" s="166"/>
      <c r="D15" s="71">
        <f>E15+F15+G15</f>
        <v>0</v>
      </c>
      <c r="E15" s="71"/>
      <c r="F15" s="71"/>
      <c r="G15" s="71"/>
      <c r="H15" s="71">
        <f>D15*20%</f>
        <v>0</v>
      </c>
      <c r="I15" s="71">
        <f>(C15*(D15+H15))*12</f>
        <v>0</v>
      </c>
      <c r="J15" s="85"/>
      <c r="K15" s="87"/>
      <c r="L15" s="87"/>
      <c r="M15" s="87"/>
    </row>
    <row r="16" spans="1:13" s="78" customFormat="1" ht="15.75">
      <c r="A16" s="119" t="s">
        <v>364</v>
      </c>
      <c r="B16" s="120"/>
      <c r="C16" s="166"/>
      <c r="D16" s="71">
        <f>E16+F16+G16</f>
        <v>0</v>
      </c>
      <c r="E16" s="71"/>
      <c r="F16" s="71"/>
      <c r="G16" s="71"/>
      <c r="H16" s="71">
        <f>D16*20%</f>
        <v>0</v>
      </c>
      <c r="I16" s="71">
        <f>(C16*(D16+H16))*12</f>
        <v>0</v>
      </c>
      <c r="J16" s="85"/>
      <c r="K16" s="87"/>
      <c r="L16" s="87"/>
      <c r="M16" s="87"/>
    </row>
    <row r="17" spans="1:15" s="78" customFormat="1" ht="15.75">
      <c r="A17" s="119" t="s">
        <v>365</v>
      </c>
      <c r="B17" s="120"/>
      <c r="C17" s="166"/>
      <c r="D17" s="71">
        <f>E17+F17+G17</f>
        <v>0</v>
      </c>
      <c r="E17" s="71"/>
      <c r="F17" s="71"/>
      <c r="G17" s="71"/>
      <c r="H17" s="71">
        <f>D17*20%</f>
        <v>0</v>
      </c>
      <c r="I17" s="71">
        <f>(C17*(D17+H17))*12</f>
        <v>0</v>
      </c>
      <c r="J17" s="85"/>
      <c r="K17" s="87"/>
      <c r="L17" s="87"/>
      <c r="M17" s="87"/>
      <c r="O17" s="88"/>
    </row>
    <row r="18" spans="1:14" s="93" customFormat="1" ht="33" customHeight="1">
      <c r="A18" s="119" t="s">
        <v>366</v>
      </c>
      <c r="B18" s="120"/>
      <c r="C18" s="166"/>
      <c r="D18" s="71">
        <f>E18+F18+G18</f>
        <v>0</v>
      </c>
      <c r="E18" s="71"/>
      <c r="F18" s="71"/>
      <c r="G18" s="71"/>
      <c r="H18" s="71">
        <f>D18*20%</f>
        <v>0</v>
      </c>
      <c r="I18" s="71">
        <f>(C18*(D18+H18))*12</f>
        <v>0</v>
      </c>
      <c r="J18" s="89"/>
      <c r="K18" s="90"/>
      <c r="L18" s="91"/>
      <c r="M18" s="91"/>
      <c r="N18" s="92"/>
    </row>
    <row r="19" spans="1:13" s="78" customFormat="1" ht="30.75" customHeight="1">
      <c r="A19" s="628" t="s">
        <v>386</v>
      </c>
      <c r="B19" s="628"/>
      <c r="C19" s="324">
        <f>SUM(C14:C18)</f>
        <v>0</v>
      </c>
      <c r="D19" s="324">
        <f>SUM(D14:D18)</f>
        <v>0</v>
      </c>
      <c r="E19" s="134" t="s">
        <v>300</v>
      </c>
      <c r="F19" s="134" t="s">
        <v>300</v>
      </c>
      <c r="G19" s="134" t="s">
        <v>300</v>
      </c>
      <c r="H19" s="134">
        <f>SUM(H14:H18)</f>
        <v>0</v>
      </c>
      <c r="I19" s="134">
        <f>SUM(I14:I18)</f>
        <v>0</v>
      </c>
      <c r="J19" s="95"/>
      <c r="K19" s="87"/>
      <c r="L19" s="87"/>
      <c r="M19" s="87"/>
    </row>
    <row r="20" spans="1:7" s="78" customFormat="1" ht="21" customHeight="1">
      <c r="A20" s="641" t="s">
        <v>480</v>
      </c>
      <c r="B20" s="641"/>
      <c r="C20" s="35"/>
      <c r="D20" s="35"/>
      <c r="E20" s="35"/>
      <c r="F20" s="35"/>
      <c r="G20" s="19"/>
    </row>
    <row r="21" spans="1:8" s="79" customFormat="1" ht="21" customHeight="1">
      <c r="A21" s="643" t="s">
        <v>7</v>
      </c>
      <c r="B21" s="643"/>
      <c r="C21" s="643"/>
      <c r="D21" s="643"/>
      <c r="E21" s="643"/>
      <c r="F21" s="643"/>
      <c r="G21" s="160"/>
      <c r="H21" s="97"/>
    </row>
    <row r="22" spans="1:7" s="93" customFormat="1" ht="75.75" customHeight="1">
      <c r="A22" s="658" t="s">
        <v>367</v>
      </c>
      <c r="B22" s="658"/>
      <c r="C22" s="658"/>
      <c r="D22" s="658"/>
      <c r="E22" s="658"/>
      <c r="F22" s="658"/>
      <c r="G22" s="28"/>
    </row>
    <row r="23" spans="1:7" s="84" customFormat="1" ht="37.5" customHeight="1">
      <c r="A23" s="115" t="s">
        <v>293</v>
      </c>
      <c r="B23" s="115" t="s">
        <v>305</v>
      </c>
      <c r="C23" s="639" t="s">
        <v>306</v>
      </c>
      <c r="D23" s="639"/>
      <c r="E23" s="115" t="s">
        <v>16</v>
      </c>
      <c r="F23" s="155"/>
      <c r="G23" s="20"/>
    </row>
    <row r="24" spans="1:7" s="84" customFormat="1" ht="12.75">
      <c r="A24" s="115">
        <v>1</v>
      </c>
      <c r="B24" s="115">
        <v>2</v>
      </c>
      <c r="C24" s="639">
        <v>3</v>
      </c>
      <c r="D24" s="639"/>
      <c r="E24" s="115">
        <v>4</v>
      </c>
      <c r="F24" s="155"/>
      <c r="G24" s="20"/>
    </row>
    <row r="25" spans="1:7" s="78" customFormat="1" ht="126.75" customHeight="1">
      <c r="A25" s="308" t="s">
        <v>8</v>
      </c>
      <c r="B25" s="304" t="s">
        <v>368</v>
      </c>
      <c r="C25" s="654">
        <f>I19</f>
        <v>0</v>
      </c>
      <c r="D25" s="654"/>
      <c r="E25" s="305">
        <f>C25*30.2%</f>
        <v>0</v>
      </c>
      <c r="F25" s="162"/>
      <c r="G25" s="19"/>
    </row>
    <row r="26" spans="1:7" s="78" customFormat="1" ht="15.75" customHeight="1">
      <c r="A26" s="652" t="s">
        <v>386</v>
      </c>
      <c r="B26" s="652"/>
      <c r="C26" s="653" t="s">
        <v>300</v>
      </c>
      <c r="D26" s="653"/>
      <c r="E26" s="306">
        <f>E25</f>
        <v>0</v>
      </c>
      <c r="F26" s="163"/>
      <c r="G26" s="19"/>
    </row>
    <row r="27" spans="1:7" s="79" customFormat="1" ht="21" customHeight="1">
      <c r="A27" s="641" t="s">
        <v>480</v>
      </c>
      <c r="B27" s="641"/>
      <c r="C27" s="642"/>
      <c r="D27" s="642"/>
      <c r="E27" s="642"/>
      <c r="F27" s="642"/>
      <c r="G27" s="27"/>
    </row>
    <row r="28" spans="1:7" s="79" customFormat="1" ht="14.25" customHeight="1">
      <c r="A28" s="643" t="s">
        <v>7</v>
      </c>
      <c r="B28" s="643"/>
      <c r="C28" s="643"/>
      <c r="D28" s="643"/>
      <c r="E28" s="643"/>
      <c r="F28" s="643"/>
      <c r="G28" s="27"/>
    </row>
    <row r="29" spans="1:7" s="93" customFormat="1" ht="35.25" customHeight="1">
      <c r="A29" s="649" t="s">
        <v>369</v>
      </c>
      <c r="B29" s="649"/>
      <c r="C29" s="649"/>
      <c r="D29" s="649"/>
      <c r="E29" s="649"/>
      <c r="F29" s="649"/>
      <c r="G29" s="28"/>
    </row>
    <row r="30" spans="1:7" s="84" customFormat="1" ht="40.5" customHeight="1">
      <c r="A30" s="115" t="s">
        <v>293</v>
      </c>
      <c r="B30" s="115" t="s">
        <v>290</v>
      </c>
      <c r="C30" s="115" t="s">
        <v>370</v>
      </c>
      <c r="D30" s="115" t="s">
        <v>371</v>
      </c>
      <c r="E30" s="115" t="s">
        <v>301</v>
      </c>
      <c r="F30" s="115" t="s">
        <v>165</v>
      </c>
      <c r="G30" s="20"/>
    </row>
    <row r="31" spans="1:7" s="84" customFormat="1" ht="12.75">
      <c r="A31" s="115">
        <v>1</v>
      </c>
      <c r="B31" s="115">
        <v>2</v>
      </c>
      <c r="C31" s="115">
        <v>3</v>
      </c>
      <c r="D31" s="115">
        <v>4</v>
      </c>
      <c r="E31" s="115">
        <v>5</v>
      </c>
      <c r="F31" s="115">
        <v>6</v>
      </c>
      <c r="G31" s="20"/>
    </row>
    <row r="32" spans="1:7" s="78" customFormat="1" ht="61.5" customHeight="1">
      <c r="A32" s="310" t="s">
        <v>10</v>
      </c>
      <c r="B32" s="307" t="s">
        <v>393</v>
      </c>
      <c r="C32" s="70"/>
      <c r="D32" s="166"/>
      <c r="E32" s="166"/>
      <c r="F32" s="71">
        <f>C32*D32*E32</f>
        <v>0</v>
      </c>
      <c r="G32" s="19"/>
    </row>
    <row r="33" spans="1:7" s="78" customFormat="1" ht="49.5" customHeight="1">
      <c r="A33" s="310" t="s">
        <v>11</v>
      </c>
      <c r="B33" s="307" t="s">
        <v>395</v>
      </c>
      <c r="C33" s="70"/>
      <c r="D33" s="166"/>
      <c r="E33" s="166"/>
      <c r="F33" s="71">
        <f>C33*D33*E33</f>
        <v>0</v>
      </c>
      <c r="G33" s="19"/>
    </row>
    <row r="34" spans="1:7" s="78" customFormat="1" ht="31.5">
      <c r="A34" s="310" t="s">
        <v>12</v>
      </c>
      <c r="B34" s="133" t="s">
        <v>372</v>
      </c>
      <c r="C34" s="70"/>
      <c r="D34" s="166"/>
      <c r="E34" s="166"/>
      <c r="F34" s="71">
        <f>C34*D34*E34</f>
        <v>0</v>
      </c>
      <c r="G34" s="19"/>
    </row>
    <row r="35" spans="1:7" s="78" customFormat="1" ht="33" customHeight="1">
      <c r="A35" s="310" t="s">
        <v>13</v>
      </c>
      <c r="B35" s="133" t="s">
        <v>383</v>
      </c>
      <c r="C35" s="70"/>
      <c r="D35" s="166"/>
      <c r="E35" s="166"/>
      <c r="F35" s="71">
        <f>C35*D35*E35</f>
        <v>0</v>
      </c>
      <c r="G35" s="19"/>
    </row>
    <row r="36" spans="1:7" s="78" customFormat="1" ht="30" customHeight="1">
      <c r="A36" s="310" t="s">
        <v>14</v>
      </c>
      <c r="B36" s="133" t="s">
        <v>157</v>
      </c>
      <c r="C36" s="70"/>
      <c r="D36" s="166"/>
      <c r="E36" s="166"/>
      <c r="F36" s="71">
        <f>C36*D36*E36</f>
        <v>0</v>
      </c>
      <c r="G36" s="19"/>
    </row>
    <row r="37" spans="1:7" s="78" customFormat="1" ht="18.75" customHeight="1">
      <c r="A37" s="628" t="s">
        <v>386</v>
      </c>
      <c r="B37" s="628"/>
      <c r="C37" s="166" t="s">
        <v>148</v>
      </c>
      <c r="D37" s="166" t="s">
        <v>300</v>
      </c>
      <c r="E37" s="166" t="s">
        <v>300</v>
      </c>
      <c r="F37" s="134">
        <f>SUM(F32:F36)</f>
        <v>0</v>
      </c>
      <c r="G37" s="19"/>
    </row>
    <row r="38" spans="1:7" s="78" customFormat="1" ht="8.25" customHeight="1">
      <c r="A38" s="164"/>
      <c r="B38" s="164"/>
      <c r="C38" s="127"/>
      <c r="D38" s="127"/>
      <c r="E38" s="127"/>
      <c r="F38" s="147"/>
      <c r="G38" s="19"/>
    </row>
    <row r="39" spans="1:7" s="79" customFormat="1" ht="14.25" customHeight="1">
      <c r="A39" s="641" t="s">
        <v>480</v>
      </c>
      <c r="B39" s="641"/>
      <c r="C39" s="642"/>
      <c r="D39" s="642"/>
      <c r="E39" s="642"/>
      <c r="F39" s="642"/>
      <c r="G39" s="27"/>
    </row>
    <row r="40" spans="1:7" s="79" customFormat="1" ht="18" customHeight="1">
      <c r="A40" s="643" t="s">
        <v>7</v>
      </c>
      <c r="B40" s="643"/>
      <c r="C40" s="643"/>
      <c r="D40" s="643"/>
      <c r="E40" s="643"/>
      <c r="F40" s="643"/>
      <c r="G40" s="27"/>
    </row>
    <row r="41" spans="1:7" s="93" customFormat="1" ht="17.25" customHeight="1">
      <c r="A41" s="649" t="s">
        <v>479</v>
      </c>
      <c r="B41" s="649"/>
      <c r="C41" s="649"/>
      <c r="D41" s="649"/>
      <c r="E41" s="649"/>
      <c r="F41" s="649"/>
      <c r="G41" s="28"/>
    </row>
    <row r="42" spans="1:7" s="84" customFormat="1" ht="51" customHeight="1">
      <c r="A42" s="115" t="s">
        <v>293</v>
      </c>
      <c r="B42" s="115" t="s">
        <v>290</v>
      </c>
      <c r="C42" s="115" t="s">
        <v>302</v>
      </c>
      <c r="D42" s="115" t="s">
        <v>303</v>
      </c>
      <c r="E42" s="115" t="s">
        <v>304</v>
      </c>
      <c r="F42" s="128" t="s">
        <v>167</v>
      </c>
      <c r="G42" s="20"/>
    </row>
    <row r="43" spans="1:7" s="84" customFormat="1" ht="15.75">
      <c r="A43" s="124">
        <v>1</v>
      </c>
      <c r="B43" s="124">
        <v>2</v>
      </c>
      <c r="C43" s="124">
        <v>3</v>
      </c>
      <c r="D43" s="124">
        <v>4</v>
      </c>
      <c r="E43" s="124">
        <v>5</v>
      </c>
      <c r="F43" s="124">
        <v>6</v>
      </c>
      <c r="G43" s="20"/>
    </row>
    <row r="44" spans="1:7" s="78" customFormat="1" ht="17.25" customHeight="1">
      <c r="A44" s="119" t="s">
        <v>373</v>
      </c>
      <c r="B44" s="307"/>
      <c r="C44" s="166"/>
      <c r="D44" s="166"/>
      <c r="E44" s="70"/>
      <c r="F44" s="71">
        <f>C44*D44*E44</f>
        <v>0</v>
      </c>
      <c r="G44" s="19"/>
    </row>
    <row r="45" spans="1:7" s="78" customFormat="1" ht="18.75" customHeight="1">
      <c r="A45" s="650" t="s">
        <v>386</v>
      </c>
      <c r="B45" s="651"/>
      <c r="C45" s="166" t="s">
        <v>300</v>
      </c>
      <c r="D45" s="166" t="s">
        <v>300</v>
      </c>
      <c r="E45" s="166" t="s">
        <v>300</v>
      </c>
      <c r="F45" s="134">
        <f>SUM(F44)</f>
        <v>0</v>
      </c>
      <c r="G45" s="19"/>
    </row>
    <row r="46" spans="1:7" s="78" customFormat="1" ht="36" customHeight="1">
      <c r="A46" s="670" t="s">
        <v>481</v>
      </c>
      <c r="B46" s="670"/>
      <c r="C46" s="670"/>
      <c r="D46" s="670"/>
      <c r="E46" s="670"/>
      <c r="F46" s="409"/>
      <c r="G46" s="19"/>
    </row>
    <row r="47" spans="1:7" s="78" customFormat="1" ht="38.25" customHeight="1">
      <c r="A47" s="115" t="s">
        <v>293</v>
      </c>
      <c r="B47" s="115" t="s">
        <v>203</v>
      </c>
      <c r="C47" s="115" t="s">
        <v>483</v>
      </c>
      <c r="D47" s="115" t="s">
        <v>484</v>
      </c>
      <c r="E47" s="115" t="s">
        <v>485</v>
      </c>
      <c r="F47" s="401"/>
      <c r="G47" s="19"/>
    </row>
    <row r="48" spans="1:7" s="78" customFormat="1" ht="21" customHeight="1">
      <c r="A48" s="124">
        <v>1</v>
      </c>
      <c r="B48" s="124">
        <v>2</v>
      </c>
      <c r="C48" s="124">
        <v>3</v>
      </c>
      <c r="D48" s="124">
        <v>4</v>
      </c>
      <c r="E48" s="124">
        <v>5</v>
      </c>
      <c r="F48" s="404"/>
      <c r="G48" s="19"/>
    </row>
    <row r="49" spans="1:7" s="78" customFormat="1" ht="21" customHeight="1">
      <c r="A49" s="119" t="s">
        <v>482</v>
      </c>
      <c r="B49" s="307"/>
      <c r="C49" s="166"/>
      <c r="D49" s="166"/>
      <c r="E49" s="70"/>
      <c r="F49" s="68"/>
      <c r="G49" s="19"/>
    </row>
    <row r="50" spans="1:7" s="78" customFormat="1" ht="17.25" customHeight="1">
      <c r="A50" s="647" t="s">
        <v>386</v>
      </c>
      <c r="B50" s="647"/>
      <c r="C50" s="166" t="s">
        <v>300</v>
      </c>
      <c r="D50" s="166" t="s">
        <v>300</v>
      </c>
      <c r="E50" s="166" t="s">
        <v>300</v>
      </c>
      <c r="F50" s="147"/>
      <c r="G50" s="19"/>
    </row>
    <row r="51" spans="1:7" s="78" customFormat="1" ht="39" customHeight="1">
      <c r="A51" s="648" t="s">
        <v>486</v>
      </c>
      <c r="B51" s="648"/>
      <c r="C51" s="648"/>
      <c r="D51" s="648"/>
      <c r="E51" s="648"/>
      <c r="F51" s="407"/>
      <c r="G51" s="19"/>
    </row>
    <row r="52" spans="1:7" s="79" customFormat="1" ht="15" customHeight="1">
      <c r="A52" s="641" t="s">
        <v>487</v>
      </c>
      <c r="B52" s="641"/>
      <c r="C52" s="642"/>
      <c r="D52" s="642"/>
      <c r="E52" s="642"/>
      <c r="F52" s="642"/>
      <c r="G52" s="27"/>
    </row>
    <row r="53" spans="1:7" s="79" customFormat="1" ht="15.75" customHeight="1">
      <c r="A53" s="643" t="s">
        <v>7</v>
      </c>
      <c r="B53" s="643"/>
      <c r="C53" s="643"/>
      <c r="D53" s="643"/>
      <c r="E53" s="643"/>
      <c r="F53" s="643"/>
      <c r="G53" s="27"/>
    </row>
    <row r="54" spans="1:7" s="78" customFormat="1" ht="33.75" customHeight="1">
      <c r="A54" s="637" t="s">
        <v>374</v>
      </c>
      <c r="B54" s="637"/>
      <c r="C54" s="637"/>
      <c r="D54" s="637"/>
      <c r="E54" s="637"/>
      <c r="F54" s="408"/>
      <c r="G54" s="19"/>
    </row>
    <row r="55" spans="1:7" s="84" customFormat="1" ht="55.5" customHeight="1">
      <c r="A55" s="115" t="s">
        <v>293</v>
      </c>
      <c r="B55" s="115" t="s">
        <v>290</v>
      </c>
      <c r="C55" s="115" t="s">
        <v>307</v>
      </c>
      <c r="D55" s="115" t="s">
        <v>308</v>
      </c>
      <c r="E55" s="115" t="s">
        <v>163</v>
      </c>
      <c r="F55" s="155"/>
      <c r="G55" s="20"/>
    </row>
    <row r="56" spans="1:7" s="84" customFormat="1" ht="12.75">
      <c r="A56" s="115">
        <v>1</v>
      </c>
      <c r="B56" s="115">
        <v>2</v>
      </c>
      <c r="C56" s="115">
        <v>3</v>
      </c>
      <c r="D56" s="115">
        <v>4</v>
      </c>
      <c r="E56" s="315">
        <v>5</v>
      </c>
      <c r="F56" s="312"/>
      <c r="G56" s="20"/>
    </row>
    <row r="57" spans="1:7" s="78" customFormat="1" ht="15.75">
      <c r="A57" s="309" t="s">
        <v>375</v>
      </c>
      <c r="B57" s="120" t="s">
        <v>316</v>
      </c>
      <c r="C57" s="166"/>
      <c r="D57" s="166"/>
      <c r="E57" s="71">
        <f>E59+E62</f>
        <v>0</v>
      </c>
      <c r="F57" s="68"/>
      <c r="G57" s="19"/>
    </row>
    <row r="58" spans="1:7" s="78" customFormat="1" ht="15.75">
      <c r="A58" s="119"/>
      <c r="B58" s="120" t="s">
        <v>317</v>
      </c>
      <c r="C58" s="166"/>
      <c r="D58" s="166"/>
      <c r="E58" s="71"/>
      <c r="F58" s="68"/>
      <c r="G58" s="19"/>
    </row>
    <row r="59" spans="1:7" s="78" customFormat="1" ht="15.75">
      <c r="A59" s="119"/>
      <c r="B59" s="168" t="s">
        <v>318</v>
      </c>
      <c r="C59" s="71"/>
      <c r="D59" s="316"/>
      <c r="E59" s="71">
        <f aca="true" t="shared" si="0" ref="E59:E64">C59*D59</f>
        <v>0</v>
      </c>
      <c r="F59" s="68"/>
      <c r="G59" s="19"/>
    </row>
    <row r="60" spans="1:7" s="78" customFormat="1" ht="15.75">
      <c r="A60" s="119"/>
      <c r="B60" s="120" t="s">
        <v>213</v>
      </c>
      <c r="C60" s="166"/>
      <c r="D60" s="166"/>
      <c r="E60" s="71">
        <f t="shared" si="0"/>
        <v>0</v>
      </c>
      <c r="F60" s="68"/>
      <c r="G60" s="19"/>
    </row>
    <row r="61" spans="1:7" s="78" customFormat="1" ht="15.75">
      <c r="A61" s="119"/>
      <c r="B61" s="120" t="s">
        <v>319</v>
      </c>
      <c r="C61" s="166"/>
      <c r="D61" s="166"/>
      <c r="E61" s="71">
        <f t="shared" si="0"/>
        <v>0</v>
      </c>
      <c r="F61" s="68"/>
      <c r="G61" s="19"/>
    </row>
    <row r="62" spans="1:7" s="78" customFormat="1" ht="15.75">
      <c r="A62" s="119"/>
      <c r="B62" s="120" t="s">
        <v>320</v>
      </c>
      <c r="C62" s="70"/>
      <c r="D62" s="316"/>
      <c r="E62" s="71">
        <f t="shared" si="0"/>
        <v>0</v>
      </c>
      <c r="F62" s="68"/>
      <c r="G62" s="19"/>
    </row>
    <row r="63" spans="1:7" s="78" customFormat="1" ht="15.75">
      <c r="A63" s="119"/>
      <c r="B63" s="120" t="s">
        <v>213</v>
      </c>
      <c r="C63" s="166"/>
      <c r="D63" s="166"/>
      <c r="E63" s="71">
        <f t="shared" si="0"/>
        <v>0</v>
      </c>
      <c r="F63" s="68"/>
      <c r="G63" s="19"/>
    </row>
    <row r="64" spans="1:7" s="78" customFormat="1" ht="12.75" customHeight="1">
      <c r="A64" s="119"/>
      <c r="B64" s="120" t="s">
        <v>319</v>
      </c>
      <c r="C64" s="166"/>
      <c r="D64" s="166"/>
      <c r="E64" s="71">
        <f t="shared" si="0"/>
        <v>0</v>
      </c>
      <c r="F64" s="68"/>
      <c r="G64" s="19"/>
    </row>
    <row r="65" spans="1:7" s="78" customFormat="1" ht="17.25" customHeight="1">
      <c r="A65" s="628" t="s">
        <v>386</v>
      </c>
      <c r="B65" s="628"/>
      <c r="C65" s="166" t="s">
        <v>148</v>
      </c>
      <c r="D65" s="166" t="s">
        <v>300</v>
      </c>
      <c r="E65" s="134">
        <f>E57</f>
        <v>0</v>
      </c>
      <c r="F65" s="147"/>
      <c r="G65" s="19"/>
    </row>
    <row r="66" spans="1:7" s="78" customFormat="1" ht="17.25" customHeight="1" hidden="1">
      <c r="A66" s="317"/>
      <c r="B66" s="317"/>
      <c r="C66" s="317"/>
      <c r="D66" s="317"/>
      <c r="E66" s="318"/>
      <c r="F66" s="313"/>
      <c r="G66" s="19"/>
    </row>
    <row r="67" spans="1:7" s="84" customFormat="1" ht="60" customHeight="1">
      <c r="A67" s="115" t="s">
        <v>293</v>
      </c>
      <c r="B67" s="115" t="s">
        <v>290</v>
      </c>
      <c r="C67" s="115" t="s">
        <v>323</v>
      </c>
      <c r="D67" s="115" t="s">
        <v>308</v>
      </c>
      <c r="E67" s="319" t="s">
        <v>324</v>
      </c>
      <c r="F67" s="155"/>
      <c r="G67" s="20"/>
    </row>
    <row r="68" spans="1:7" s="84" customFormat="1" ht="12.75">
      <c r="A68" s="115">
        <v>1</v>
      </c>
      <c r="B68" s="115">
        <v>2</v>
      </c>
      <c r="C68" s="115">
        <v>3</v>
      </c>
      <c r="D68" s="115">
        <v>4</v>
      </c>
      <c r="E68" s="165">
        <v>5</v>
      </c>
      <c r="F68" s="314"/>
      <c r="G68" s="20"/>
    </row>
    <row r="69" spans="1:7" s="78" customFormat="1" ht="15.75">
      <c r="A69" s="309" t="s">
        <v>376</v>
      </c>
      <c r="B69" s="120" t="s">
        <v>321</v>
      </c>
      <c r="C69" s="166"/>
      <c r="D69" s="166"/>
      <c r="E69" s="134">
        <f>E70</f>
        <v>0</v>
      </c>
      <c r="F69" s="147"/>
      <c r="G69" s="19"/>
    </row>
    <row r="70" spans="1:7" s="78" customFormat="1" ht="15.75">
      <c r="A70" s="119"/>
      <c r="B70" s="120" t="s">
        <v>322</v>
      </c>
      <c r="C70" s="166"/>
      <c r="D70" s="166"/>
      <c r="E70" s="71">
        <f>E71+E72+E73</f>
        <v>0</v>
      </c>
      <c r="F70" s="147"/>
      <c r="G70" s="19"/>
    </row>
    <row r="71" spans="1:7" s="78" customFormat="1" ht="35.25" customHeight="1">
      <c r="A71" s="311">
        <v>1</v>
      </c>
      <c r="B71" s="120" t="s">
        <v>15</v>
      </c>
      <c r="C71" s="70"/>
      <c r="D71" s="316"/>
      <c r="E71" s="71">
        <f>C71*D71</f>
        <v>0</v>
      </c>
      <c r="F71" s="147"/>
      <c r="G71" s="19"/>
    </row>
    <row r="72" spans="1:7" s="78" customFormat="1" ht="34.5" customHeight="1">
      <c r="A72" s="311">
        <v>2</v>
      </c>
      <c r="B72" s="120" t="s">
        <v>15</v>
      </c>
      <c r="C72" s="70"/>
      <c r="D72" s="316"/>
      <c r="E72" s="71">
        <f>C72*D72</f>
        <v>0</v>
      </c>
      <c r="F72" s="147"/>
      <c r="G72" s="19"/>
    </row>
    <row r="73" spans="1:7" s="78" customFormat="1" ht="33" customHeight="1">
      <c r="A73" s="311">
        <v>3</v>
      </c>
      <c r="B73" s="120" t="s">
        <v>15</v>
      </c>
      <c r="C73" s="70"/>
      <c r="D73" s="316"/>
      <c r="E73" s="71">
        <f>C73*D73</f>
        <v>0</v>
      </c>
      <c r="F73" s="147"/>
      <c r="G73" s="19"/>
    </row>
    <row r="74" spans="1:7" s="78" customFormat="1" ht="17.25" customHeight="1">
      <c r="A74" s="628" t="s">
        <v>526</v>
      </c>
      <c r="B74" s="628"/>
      <c r="C74" s="166" t="s">
        <v>300</v>
      </c>
      <c r="D74" s="166" t="s">
        <v>300</v>
      </c>
      <c r="E74" s="134">
        <f>E69</f>
        <v>0</v>
      </c>
      <c r="F74" s="147"/>
      <c r="G74" s="19"/>
    </row>
    <row r="75" spans="1:7" s="78" customFormat="1" ht="23.25" customHeight="1">
      <c r="A75" s="638" t="s">
        <v>507</v>
      </c>
      <c r="B75" s="638"/>
      <c r="C75" s="166" t="s">
        <v>300</v>
      </c>
      <c r="D75" s="166" t="s">
        <v>300</v>
      </c>
      <c r="E75" s="134">
        <f>E65+E74</f>
        <v>0</v>
      </c>
      <c r="F75" s="147"/>
      <c r="G75" s="19"/>
    </row>
    <row r="76" spans="1:7" s="78" customFormat="1" ht="18.75" customHeight="1">
      <c r="A76" s="126"/>
      <c r="B76" s="126"/>
      <c r="C76" s="167"/>
      <c r="D76" s="127"/>
      <c r="E76" s="147"/>
      <c r="F76" s="147"/>
      <c r="G76" s="19"/>
    </row>
    <row r="77" spans="1:7" s="79" customFormat="1" ht="17.25" customHeight="1">
      <c r="A77" s="641" t="s">
        <v>487</v>
      </c>
      <c r="B77" s="641"/>
      <c r="C77" s="642"/>
      <c r="D77" s="642"/>
      <c r="E77" s="642"/>
      <c r="F77" s="642"/>
      <c r="G77" s="27"/>
    </row>
    <row r="78" spans="1:7" s="79" customFormat="1" ht="17.25" customHeight="1">
      <c r="A78" s="643" t="s">
        <v>7</v>
      </c>
      <c r="B78" s="643"/>
      <c r="C78" s="643"/>
      <c r="D78" s="643"/>
      <c r="E78" s="643"/>
      <c r="F78" s="643"/>
      <c r="G78" s="27"/>
    </row>
    <row r="79" spans="1:7" s="78" customFormat="1" ht="31.5" customHeight="1">
      <c r="A79" s="637" t="s">
        <v>377</v>
      </c>
      <c r="B79" s="637"/>
      <c r="C79" s="637"/>
      <c r="D79" s="637"/>
      <c r="E79" s="637"/>
      <c r="F79" s="400"/>
      <c r="G79" s="19"/>
    </row>
    <row r="80" spans="1:7" s="84" customFormat="1" ht="30" customHeight="1">
      <c r="A80" s="115" t="s">
        <v>293</v>
      </c>
      <c r="B80" s="115" t="s">
        <v>290</v>
      </c>
      <c r="C80" s="115" t="s">
        <v>307</v>
      </c>
      <c r="D80" s="115" t="s">
        <v>308</v>
      </c>
      <c r="E80" s="128" t="s">
        <v>324</v>
      </c>
      <c r="F80" s="155"/>
      <c r="G80" s="20"/>
    </row>
    <row r="81" spans="1:7" s="84" customFormat="1" ht="12.75">
      <c r="A81" s="115">
        <v>1</v>
      </c>
      <c r="B81" s="115">
        <v>2</v>
      </c>
      <c r="C81" s="115">
        <v>3</v>
      </c>
      <c r="D81" s="115">
        <v>4</v>
      </c>
      <c r="E81" s="115">
        <v>5</v>
      </c>
      <c r="F81" s="155"/>
      <c r="G81" s="20"/>
    </row>
    <row r="82" spans="1:7" s="78" customFormat="1" ht="31.5">
      <c r="A82" s="309" t="s">
        <v>378</v>
      </c>
      <c r="B82" s="120" t="s">
        <v>379</v>
      </c>
      <c r="C82" s="166" t="s">
        <v>380</v>
      </c>
      <c r="D82" s="166" t="s">
        <v>380</v>
      </c>
      <c r="E82" s="71"/>
      <c r="F82" s="68"/>
      <c r="G82" s="19"/>
    </row>
    <row r="83" spans="1:7" s="78" customFormat="1" ht="15.75">
      <c r="A83" s="309" t="s">
        <v>162</v>
      </c>
      <c r="B83" s="120" t="s">
        <v>325</v>
      </c>
      <c r="C83" s="166"/>
      <c r="D83" s="166"/>
      <c r="E83" s="71">
        <f>E84</f>
        <v>0</v>
      </c>
      <c r="F83" s="68"/>
      <c r="G83" s="19"/>
    </row>
    <row r="84" spans="1:7" s="78" customFormat="1" ht="36.75" customHeight="1">
      <c r="A84" s="119"/>
      <c r="B84" s="120" t="s">
        <v>326</v>
      </c>
      <c r="C84" s="166"/>
      <c r="D84" s="166"/>
      <c r="E84" s="71">
        <f>E85+E91+E86+E87+E88+E89+E90</f>
        <v>0</v>
      </c>
      <c r="F84" s="68"/>
      <c r="G84" s="19"/>
    </row>
    <row r="85" spans="1:7" s="78" customFormat="1" ht="15.75">
      <c r="A85" s="119">
        <v>1</v>
      </c>
      <c r="B85" s="129"/>
      <c r="C85" s="166"/>
      <c r="D85" s="130"/>
      <c r="E85" s="71">
        <f>C85*40</f>
        <v>0</v>
      </c>
      <c r="F85" s="68"/>
      <c r="G85" s="19"/>
    </row>
    <row r="86" spans="1:7" s="78" customFormat="1" ht="15.75">
      <c r="A86" s="119">
        <v>2</v>
      </c>
      <c r="B86" s="129"/>
      <c r="C86" s="166"/>
      <c r="D86" s="130"/>
      <c r="E86" s="71">
        <f>C86*40</f>
        <v>0</v>
      </c>
      <c r="F86" s="68"/>
      <c r="G86" s="19"/>
    </row>
    <row r="87" spans="1:7" s="78" customFormat="1" ht="15.75">
      <c r="A87" s="119">
        <v>3</v>
      </c>
      <c r="B87" s="129"/>
      <c r="C87" s="166"/>
      <c r="D87" s="130"/>
      <c r="E87" s="71">
        <f>C87*40</f>
        <v>0</v>
      </c>
      <c r="F87" s="68"/>
      <c r="G87" s="19"/>
    </row>
    <row r="88" spans="1:7" s="78" customFormat="1" ht="15.75">
      <c r="A88" s="119">
        <v>4</v>
      </c>
      <c r="B88" s="129"/>
      <c r="C88" s="166"/>
      <c r="D88" s="130"/>
      <c r="E88" s="71">
        <f>C88*40</f>
        <v>0</v>
      </c>
      <c r="F88" s="68"/>
      <c r="G88" s="19"/>
    </row>
    <row r="89" spans="1:7" s="78" customFormat="1" ht="15.75">
      <c r="A89" s="119">
        <v>5</v>
      </c>
      <c r="B89" s="129"/>
      <c r="C89" s="166"/>
      <c r="D89" s="130"/>
      <c r="E89" s="71">
        <f>C89*40</f>
        <v>0</v>
      </c>
      <c r="F89" s="68"/>
      <c r="G89" s="19"/>
    </row>
    <row r="90" spans="1:7" s="78" customFormat="1" ht="15.75">
      <c r="A90" s="119">
        <v>6</v>
      </c>
      <c r="B90" s="129"/>
      <c r="C90" s="166"/>
      <c r="D90" s="130"/>
      <c r="E90" s="71">
        <f>C90*D90</f>
        <v>0</v>
      </c>
      <c r="F90" s="68"/>
      <c r="G90" s="19"/>
    </row>
    <row r="91" spans="1:7" s="78" customFormat="1" ht="15.75">
      <c r="A91" s="119">
        <v>7</v>
      </c>
      <c r="B91" s="129"/>
      <c r="C91" s="166"/>
      <c r="D91" s="130"/>
      <c r="E91" s="71">
        <f>C91*25</f>
        <v>0</v>
      </c>
      <c r="F91" s="68"/>
      <c r="G91" s="19"/>
    </row>
    <row r="92" spans="1:7" s="78" customFormat="1" ht="18.75" customHeight="1">
      <c r="A92" s="628" t="s">
        <v>526</v>
      </c>
      <c r="B92" s="628"/>
      <c r="C92" s="166" t="s">
        <v>148</v>
      </c>
      <c r="D92" s="166" t="s">
        <v>300</v>
      </c>
      <c r="E92" s="134">
        <f>E82+E83</f>
        <v>0</v>
      </c>
      <c r="F92" s="147"/>
      <c r="G92" s="19"/>
    </row>
    <row r="93" spans="1:7" s="78" customFormat="1" ht="15" customHeight="1">
      <c r="A93" s="125"/>
      <c r="B93" s="167"/>
      <c r="C93" s="167"/>
      <c r="D93" s="127"/>
      <c r="E93" s="167"/>
      <c r="F93" s="35"/>
      <c r="G93" s="19"/>
    </row>
    <row r="94" spans="1:7" s="79" customFormat="1" ht="14.25" customHeight="1">
      <c r="A94" s="641" t="s">
        <v>487</v>
      </c>
      <c r="B94" s="641"/>
      <c r="C94" s="642"/>
      <c r="D94" s="642"/>
      <c r="E94" s="642"/>
      <c r="F94" s="642"/>
      <c r="G94" s="27"/>
    </row>
    <row r="95" spans="1:7" s="79" customFormat="1" ht="17.25" customHeight="1">
      <c r="A95" s="643" t="s">
        <v>17</v>
      </c>
      <c r="B95" s="643"/>
      <c r="C95" s="643"/>
      <c r="D95" s="643"/>
      <c r="E95" s="643"/>
      <c r="F95" s="643"/>
      <c r="G95" s="27"/>
    </row>
    <row r="96" spans="1:7" s="78" customFormat="1" ht="17.25" customHeight="1">
      <c r="A96" s="637" t="s">
        <v>381</v>
      </c>
      <c r="B96" s="637"/>
      <c r="C96" s="637"/>
      <c r="D96" s="637"/>
      <c r="E96" s="637"/>
      <c r="F96" s="400"/>
      <c r="G96" s="19"/>
    </row>
    <row r="97" spans="1:7" s="84" customFormat="1" ht="28.5" customHeight="1">
      <c r="A97" s="115" t="s">
        <v>293</v>
      </c>
      <c r="B97" s="115" t="s">
        <v>290</v>
      </c>
      <c r="C97" s="115" t="s">
        <v>307</v>
      </c>
      <c r="D97" s="321" t="s">
        <v>308</v>
      </c>
      <c r="E97" s="128" t="s">
        <v>324</v>
      </c>
      <c r="F97" s="155"/>
      <c r="G97" s="20"/>
    </row>
    <row r="98" spans="1:7" s="84" customFormat="1" ht="12.75">
      <c r="A98" s="118">
        <v>1</v>
      </c>
      <c r="B98" s="118">
        <v>2</v>
      </c>
      <c r="C98" s="118">
        <v>3</v>
      </c>
      <c r="D98" s="137">
        <v>4</v>
      </c>
      <c r="E98" s="115">
        <v>5</v>
      </c>
      <c r="F98" s="155"/>
      <c r="G98" s="20"/>
    </row>
    <row r="99" spans="1:7" s="78" customFormat="1" ht="33.75" customHeight="1">
      <c r="A99" s="67" t="s">
        <v>382</v>
      </c>
      <c r="B99" s="168"/>
      <c r="C99" s="121" t="s">
        <v>380</v>
      </c>
      <c r="D99" s="322" t="s">
        <v>380</v>
      </c>
      <c r="E99" s="70"/>
      <c r="F99" s="170"/>
      <c r="G99" s="19"/>
    </row>
    <row r="100" spans="1:7" s="78" customFormat="1" ht="27" customHeight="1">
      <c r="A100" s="644" t="s">
        <v>386</v>
      </c>
      <c r="B100" s="645"/>
      <c r="C100" s="38" t="s">
        <v>148</v>
      </c>
      <c r="D100" s="323" t="s">
        <v>300</v>
      </c>
      <c r="E100" s="324">
        <f>E99</f>
        <v>0</v>
      </c>
      <c r="F100" s="146"/>
      <c r="G100" s="19"/>
    </row>
    <row r="101" spans="1:7" s="78" customFormat="1" ht="30" customHeight="1">
      <c r="A101" s="646" t="s">
        <v>178</v>
      </c>
      <c r="B101" s="646"/>
      <c r="C101" s="646"/>
      <c r="D101" s="646"/>
      <c r="E101" s="646"/>
      <c r="F101" s="408"/>
      <c r="G101" s="19"/>
    </row>
    <row r="102" spans="1:7" s="79" customFormat="1" ht="19.5" customHeight="1">
      <c r="A102" s="641" t="s">
        <v>488</v>
      </c>
      <c r="B102" s="641"/>
      <c r="C102" s="641"/>
      <c r="D102" s="641"/>
      <c r="E102" s="641"/>
      <c r="F102" s="416"/>
      <c r="G102" s="27"/>
    </row>
    <row r="103" spans="1:7" s="79" customFormat="1" ht="17.25" customHeight="1">
      <c r="A103" s="643" t="s">
        <v>7</v>
      </c>
      <c r="B103" s="643"/>
      <c r="C103" s="643"/>
      <c r="D103" s="643"/>
      <c r="E103" s="643"/>
      <c r="F103" s="643"/>
      <c r="G103" s="27"/>
    </row>
    <row r="104" spans="1:7" s="78" customFormat="1" ht="16.5" customHeight="1">
      <c r="A104" s="649" t="s">
        <v>179</v>
      </c>
      <c r="B104" s="649"/>
      <c r="C104" s="649"/>
      <c r="D104" s="649"/>
      <c r="E104" s="649"/>
      <c r="F104" s="649"/>
      <c r="G104" s="19"/>
    </row>
    <row r="105" spans="1:8" s="84" customFormat="1" ht="39.75" customHeight="1">
      <c r="A105" s="118" t="s">
        <v>293</v>
      </c>
      <c r="B105" s="118" t="s">
        <v>290</v>
      </c>
      <c r="C105" s="118" t="s">
        <v>489</v>
      </c>
      <c r="D105" s="118" t="s">
        <v>490</v>
      </c>
      <c r="E105" s="137" t="s">
        <v>309</v>
      </c>
      <c r="F105" s="115" t="s">
        <v>491</v>
      </c>
      <c r="G105" s="155"/>
      <c r="H105" s="99"/>
    </row>
    <row r="106" spans="1:8" s="78" customFormat="1" ht="12.75">
      <c r="A106" s="131">
        <v>1</v>
      </c>
      <c r="B106" s="131">
        <v>2</v>
      </c>
      <c r="C106" s="131">
        <v>3</v>
      </c>
      <c r="D106" s="131">
        <v>4</v>
      </c>
      <c r="E106" s="132">
        <v>5</v>
      </c>
      <c r="F106" s="326">
        <v>6</v>
      </c>
      <c r="G106" s="325"/>
      <c r="H106" s="100"/>
    </row>
    <row r="107" spans="1:8" s="78" customFormat="1" ht="15.75">
      <c r="A107" s="339" t="s">
        <v>152</v>
      </c>
      <c r="B107" s="69" t="s">
        <v>158</v>
      </c>
      <c r="C107" s="38"/>
      <c r="D107" s="38"/>
      <c r="E107" s="323"/>
      <c r="F107" s="71">
        <f aca="true" t="shared" si="1" ref="F107:F112">C107*D107*E107</f>
        <v>0</v>
      </c>
      <c r="G107" s="147"/>
      <c r="H107" s="86"/>
    </row>
    <row r="108" spans="1:8" s="78" customFormat="1" ht="31.5" customHeight="1">
      <c r="A108" s="339" t="s">
        <v>153</v>
      </c>
      <c r="B108" s="69" t="s">
        <v>159</v>
      </c>
      <c r="C108" s="38"/>
      <c r="D108" s="38"/>
      <c r="E108" s="323"/>
      <c r="F108" s="71">
        <f t="shared" si="1"/>
        <v>0</v>
      </c>
      <c r="G108" s="147"/>
      <c r="H108" s="86"/>
    </row>
    <row r="109" spans="1:8" s="78" customFormat="1" ht="31.5">
      <c r="A109" s="339" t="s">
        <v>175</v>
      </c>
      <c r="B109" s="133" t="s">
        <v>160</v>
      </c>
      <c r="C109" s="38"/>
      <c r="D109" s="38"/>
      <c r="E109" s="323"/>
      <c r="F109" s="71">
        <f t="shared" si="1"/>
        <v>0</v>
      </c>
      <c r="G109" s="147"/>
      <c r="H109" s="86"/>
    </row>
    <row r="110" spans="1:8" s="78" customFormat="1" ht="32.25" customHeight="1">
      <c r="A110" s="339" t="s">
        <v>176</v>
      </c>
      <c r="B110" s="133" t="s">
        <v>161</v>
      </c>
      <c r="C110" s="38"/>
      <c r="D110" s="38"/>
      <c r="E110" s="323"/>
      <c r="F110" s="71">
        <f t="shared" si="1"/>
        <v>0</v>
      </c>
      <c r="G110" s="147"/>
      <c r="H110" s="86"/>
    </row>
    <row r="111" spans="1:8" s="78" customFormat="1" ht="45" customHeight="1">
      <c r="A111" s="339" t="s">
        <v>177</v>
      </c>
      <c r="B111" s="133" t="s">
        <v>385</v>
      </c>
      <c r="C111" s="38"/>
      <c r="D111" s="38"/>
      <c r="E111" s="323"/>
      <c r="F111" s="71">
        <f t="shared" si="1"/>
        <v>0</v>
      </c>
      <c r="G111" s="147"/>
      <c r="H111" s="86"/>
    </row>
    <row r="112" spans="1:8" s="78" customFormat="1" ht="33.75" customHeight="1">
      <c r="A112" s="628" t="s">
        <v>526</v>
      </c>
      <c r="B112" s="628"/>
      <c r="C112" s="123"/>
      <c r="D112" s="123"/>
      <c r="E112" s="405"/>
      <c r="F112" s="71">
        <f t="shared" si="1"/>
        <v>0</v>
      </c>
      <c r="G112" s="147"/>
      <c r="H112" s="80"/>
    </row>
    <row r="113" spans="1:8" s="78" customFormat="1" ht="17.25" customHeight="1" hidden="1">
      <c r="A113" s="641" t="s">
        <v>422</v>
      </c>
      <c r="B113" s="641"/>
      <c r="C113" s="169"/>
      <c r="D113" s="169"/>
      <c r="E113" s="169"/>
      <c r="F113" s="169"/>
      <c r="G113" s="35"/>
      <c r="H113" s="80"/>
    </row>
    <row r="114" spans="1:8" s="78" customFormat="1" ht="33.75" customHeight="1">
      <c r="A114" s="665" t="s">
        <v>193</v>
      </c>
      <c r="B114" s="665"/>
      <c r="C114" s="665"/>
      <c r="D114" s="665"/>
      <c r="E114" s="665"/>
      <c r="F114" s="410"/>
      <c r="G114" s="35"/>
      <c r="H114" s="80"/>
    </row>
    <row r="115" spans="1:7" s="84" customFormat="1" ht="30.75" customHeight="1">
      <c r="A115" s="115" t="s">
        <v>293</v>
      </c>
      <c r="B115" s="115" t="s">
        <v>290</v>
      </c>
      <c r="C115" s="115" t="s">
        <v>310</v>
      </c>
      <c r="D115" s="115" t="s">
        <v>311</v>
      </c>
      <c r="E115" s="115" t="s">
        <v>166</v>
      </c>
      <c r="F115" s="155"/>
      <c r="G115" s="20"/>
    </row>
    <row r="116" spans="1:7" s="78" customFormat="1" ht="11.25" customHeight="1">
      <c r="A116" s="326">
        <v>1</v>
      </c>
      <c r="B116" s="326">
        <v>2</v>
      </c>
      <c r="C116" s="326">
        <v>3</v>
      </c>
      <c r="D116" s="326">
        <v>4</v>
      </c>
      <c r="E116" s="326">
        <v>5</v>
      </c>
      <c r="F116" s="325"/>
      <c r="G116" s="19"/>
    </row>
    <row r="117" spans="1:7" s="78" customFormat="1" ht="24.75" customHeight="1">
      <c r="A117" s="311" t="s">
        <v>154</v>
      </c>
      <c r="B117" s="120"/>
      <c r="C117" s="166"/>
      <c r="D117" s="71"/>
      <c r="E117" s="134">
        <f>C117*D117</f>
        <v>0</v>
      </c>
      <c r="F117" s="68"/>
      <c r="G117" s="19"/>
    </row>
    <row r="118" spans="1:7" s="78" customFormat="1" ht="18" customHeight="1">
      <c r="A118" s="311" t="s">
        <v>155</v>
      </c>
      <c r="B118" s="120"/>
      <c r="C118" s="166"/>
      <c r="D118" s="71"/>
      <c r="E118" s="134">
        <f>C118*D118</f>
        <v>0</v>
      </c>
      <c r="F118" s="68"/>
      <c r="G118" s="19"/>
    </row>
    <row r="119" spans="1:7" s="78" customFormat="1" ht="18.75" customHeight="1">
      <c r="A119" s="628" t="s">
        <v>526</v>
      </c>
      <c r="B119" s="628"/>
      <c r="C119" s="70" t="s">
        <v>148</v>
      </c>
      <c r="D119" s="71" t="s">
        <v>300</v>
      </c>
      <c r="E119" s="134">
        <f>SUM(E117:E118)</f>
        <v>0</v>
      </c>
      <c r="F119" s="147"/>
      <c r="G119" s="19"/>
    </row>
    <row r="120" spans="1:7" s="78" customFormat="1" ht="21" customHeight="1">
      <c r="A120" s="164"/>
      <c r="B120" s="164"/>
      <c r="C120" s="170"/>
      <c r="D120" s="68"/>
      <c r="E120" s="147"/>
      <c r="F120" s="147"/>
      <c r="G120" s="19"/>
    </row>
    <row r="121" spans="1:7" s="78" customFormat="1" ht="15.75" customHeight="1">
      <c r="A121" s="637" t="s">
        <v>194</v>
      </c>
      <c r="B121" s="637"/>
      <c r="C121" s="637"/>
      <c r="D121" s="637"/>
      <c r="E121" s="637"/>
      <c r="F121" s="400"/>
      <c r="G121" s="19"/>
    </row>
    <row r="122" spans="1:9" s="84" customFormat="1" ht="39" customHeight="1">
      <c r="A122" s="639" t="s">
        <v>293</v>
      </c>
      <c r="B122" s="639" t="s">
        <v>203</v>
      </c>
      <c r="C122" s="640" t="s">
        <v>18</v>
      </c>
      <c r="D122" s="640" t="s">
        <v>333</v>
      </c>
      <c r="E122" s="640" t="s">
        <v>312</v>
      </c>
      <c r="F122" s="667"/>
      <c r="G122" s="136"/>
      <c r="H122" s="101"/>
      <c r="I122" s="101"/>
    </row>
    <row r="123" spans="1:9" s="84" customFormat="1" ht="27.75" customHeight="1">
      <c r="A123" s="639"/>
      <c r="B123" s="639"/>
      <c r="C123" s="640"/>
      <c r="D123" s="640"/>
      <c r="E123" s="640"/>
      <c r="F123" s="667"/>
      <c r="G123" s="155"/>
      <c r="H123" s="101"/>
      <c r="I123" s="101"/>
    </row>
    <row r="124" spans="1:9" s="84" customFormat="1" ht="12.75" customHeight="1">
      <c r="A124" s="115">
        <v>1</v>
      </c>
      <c r="B124" s="115">
        <v>2</v>
      </c>
      <c r="C124" s="115">
        <v>3</v>
      </c>
      <c r="D124" s="115">
        <v>4</v>
      </c>
      <c r="E124" s="115">
        <v>5</v>
      </c>
      <c r="F124" s="155"/>
      <c r="G124" s="139"/>
      <c r="H124" s="83"/>
      <c r="I124" s="83"/>
    </row>
    <row r="125" spans="1:9" s="78" customFormat="1" ht="15.75">
      <c r="A125" s="329" t="s">
        <v>156</v>
      </c>
      <c r="B125" s="330" t="s">
        <v>334</v>
      </c>
      <c r="C125" s="331" t="s">
        <v>300</v>
      </c>
      <c r="D125" s="331" t="s">
        <v>300</v>
      </c>
      <c r="E125" s="331" t="s">
        <v>300</v>
      </c>
      <c r="F125" s="102"/>
      <c r="G125" s="141"/>
      <c r="H125" s="102"/>
      <c r="I125" s="102"/>
    </row>
    <row r="126" spans="1:10" s="78" customFormat="1" ht="15.75">
      <c r="A126" s="119"/>
      <c r="B126" s="142" t="s">
        <v>343</v>
      </c>
      <c r="C126" s="173"/>
      <c r="D126" s="143"/>
      <c r="E126" s="71">
        <f>C126*D126</f>
        <v>0</v>
      </c>
      <c r="F126" s="68"/>
      <c r="G126" s="159"/>
      <c r="H126" s="85"/>
      <c r="I126" s="85"/>
      <c r="J126" s="88"/>
    </row>
    <row r="127" spans="1:10" s="78" customFormat="1" ht="15.75">
      <c r="A127" s="119"/>
      <c r="B127" s="142" t="s">
        <v>344</v>
      </c>
      <c r="C127" s="173"/>
      <c r="D127" s="143"/>
      <c r="E127" s="71">
        <f>C127*D127</f>
        <v>0</v>
      </c>
      <c r="F127" s="68"/>
      <c r="G127" s="159"/>
      <c r="H127" s="85"/>
      <c r="I127" s="85"/>
      <c r="J127" s="88"/>
    </row>
    <row r="128" spans="1:10" s="78" customFormat="1" ht="15.75">
      <c r="A128" s="119"/>
      <c r="B128" s="142" t="s">
        <v>345</v>
      </c>
      <c r="C128" s="173"/>
      <c r="D128" s="143"/>
      <c r="E128" s="71">
        <f>C128*D128</f>
        <v>0</v>
      </c>
      <c r="F128" s="68"/>
      <c r="G128" s="159"/>
      <c r="H128" s="85"/>
      <c r="I128" s="85"/>
      <c r="J128" s="88"/>
    </row>
    <row r="129" spans="1:10" s="78" customFormat="1" ht="15.75">
      <c r="A129" s="119"/>
      <c r="B129" s="145" t="s">
        <v>349</v>
      </c>
      <c r="C129" s="171">
        <f>SUM(C126:C128)</f>
        <v>0</v>
      </c>
      <c r="D129" s="172" t="s">
        <v>148</v>
      </c>
      <c r="E129" s="134">
        <f>SUM(E126:E128)</f>
        <v>0</v>
      </c>
      <c r="F129" s="68"/>
      <c r="G129" s="147"/>
      <c r="H129" s="96"/>
      <c r="I129" s="96"/>
      <c r="J129" s="88"/>
    </row>
    <row r="130" spans="1:10" s="78" customFormat="1" ht="15.75">
      <c r="A130" s="119"/>
      <c r="B130" s="142" t="s">
        <v>346</v>
      </c>
      <c r="C130" s="173"/>
      <c r="D130" s="143"/>
      <c r="E130" s="71">
        <f>C130*D130</f>
        <v>0</v>
      </c>
      <c r="F130" s="68"/>
      <c r="G130" s="159"/>
      <c r="H130" s="85"/>
      <c r="I130" s="85"/>
      <c r="J130" s="88"/>
    </row>
    <row r="131" spans="1:10" s="78" customFormat="1" ht="15.75">
      <c r="A131" s="119"/>
      <c r="B131" s="142" t="s">
        <v>347</v>
      </c>
      <c r="C131" s="173"/>
      <c r="D131" s="143"/>
      <c r="E131" s="71">
        <f>C131*D131</f>
        <v>0</v>
      </c>
      <c r="F131" s="68"/>
      <c r="G131" s="159"/>
      <c r="H131" s="85"/>
      <c r="I131" s="85"/>
      <c r="J131" s="88"/>
    </row>
    <row r="132" spans="1:10" s="78" customFormat="1" ht="15.75">
      <c r="A132" s="119"/>
      <c r="B132" s="142" t="s">
        <v>348</v>
      </c>
      <c r="C132" s="173"/>
      <c r="D132" s="143"/>
      <c r="E132" s="71">
        <f>C132*D132</f>
        <v>0</v>
      </c>
      <c r="F132" s="68"/>
      <c r="G132" s="159"/>
      <c r="H132" s="85"/>
      <c r="I132" s="85"/>
      <c r="J132" s="88"/>
    </row>
    <row r="133" spans="1:10" s="78" customFormat="1" ht="15.75">
      <c r="A133" s="119"/>
      <c r="B133" s="145" t="s">
        <v>350</v>
      </c>
      <c r="C133" s="171">
        <f>SUM(C130:C132)</f>
        <v>0</v>
      </c>
      <c r="D133" s="172" t="s">
        <v>148</v>
      </c>
      <c r="E133" s="134">
        <f>SUM(E130:E132)</f>
        <v>0</v>
      </c>
      <c r="F133" s="68"/>
      <c r="G133" s="147"/>
      <c r="H133" s="96"/>
      <c r="I133" s="96"/>
      <c r="J133" s="88"/>
    </row>
    <row r="134" spans="1:10" s="78" customFormat="1" ht="15.75">
      <c r="A134" s="119"/>
      <c r="B134" s="142" t="s">
        <v>351</v>
      </c>
      <c r="C134" s="173"/>
      <c r="D134" s="143"/>
      <c r="E134" s="71">
        <f>C134*D134</f>
        <v>0</v>
      </c>
      <c r="F134" s="68"/>
      <c r="G134" s="159"/>
      <c r="H134" s="85"/>
      <c r="I134" s="85"/>
      <c r="J134" s="88"/>
    </row>
    <row r="135" spans="1:10" s="78" customFormat="1" ht="15.75">
      <c r="A135" s="119"/>
      <c r="B135" s="142" t="s">
        <v>352</v>
      </c>
      <c r="C135" s="173"/>
      <c r="D135" s="143"/>
      <c r="E135" s="71">
        <f>C135*D135</f>
        <v>0</v>
      </c>
      <c r="F135" s="68"/>
      <c r="G135" s="159"/>
      <c r="H135" s="85"/>
      <c r="I135" s="85"/>
      <c r="J135" s="88"/>
    </row>
    <row r="136" spans="1:10" s="78" customFormat="1" ht="15.75">
      <c r="A136" s="119"/>
      <c r="B136" s="142" t="s">
        <v>353</v>
      </c>
      <c r="C136" s="173"/>
      <c r="D136" s="143"/>
      <c r="E136" s="71">
        <f>C136*D136</f>
        <v>0</v>
      </c>
      <c r="F136" s="68"/>
      <c r="G136" s="159"/>
      <c r="H136" s="85"/>
      <c r="I136" s="85"/>
      <c r="J136" s="88"/>
    </row>
    <row r="137" spans="1:10" s="78" customFormat="1" ht="15.75">
      <c r="A137" s="119"/>
      <c r="B137" s="145" t="s">
        <v>145</v>
      </c>
      <c r="C137" s="171">
        <f>SUM(C134:C136)</f>
        <v>0</v>
      </c>
      <c r="D137" s="172" t="s">
        <v>148</v>
      </c>
      <c r="E137" s="134">
        <f>SUM(E134:E136)</f>
        <v>0</v>
      </c>
      <c r="F137" s="68"/>
      <c r="G137" s="147"/>
      <c r="H137" s="96"/>
      <c r="I137" s="96"/>
      <c r="J137" s="88"/>
    </row>
    <row r="138" spans="1:10" s="78" customFormat="1" ht="15.75">
      <c r="A138" s="119"/>
      <c r="B138" s="142" t="s">
        <v>354</v>
      </c>
      <c r="C138" s="173"/>
      <c r="D138" s="143"/>
      <c r="E138" s="71">
        <f>C138*D138</f>
        <v>0</v>
      </c>
      <c r="F138" s="68"/>
      <c r="G138" s="159"/>
      <c r="H138" s="85"/>
      <c r="I138" s="85"/>
      <c r="J138" s="88"/>
    </row>
    <row r="139" spans="1:10" s="78" customFormat="1" ht="15.75">
      <c r="A139" s="119"/>
      <c r="B139" s="142" t="s">
        <v>355</v>
      </c>
      <c r="C139" s="173"/>
      <c r="D139" s="143"/>
      <c r="E139" s="71">
        <f>C139*D139</f>
        <v>0</v>
      </c>
      <c r="F139" s="68"/>
      <c r="G139" s="159"/>
      <c r="H139" s="85"/>
      <c r="I139" s="85"/>
      <c r="J139" s="88"/>
    </row>
    <row r="140" spans="1:10" s="78" customFormat="1" ht="15.75">
      <c r="A140" s="119"/>
      <c r="B140" s="142" t="s">
        <v>356</v>
      </c>
      <c r="C140" s="173"/>
      <c r="D140" s="143"/>
      <c r="E140" s="71">
        <f>C140*D140</f>
        <v>0</v>
      </c>
      <c r="F140" s="68"/>
      <c r="G140" s="159"/>
      <c r="H140" s="85"/>
      <c r="I140" s="85"/>
      <c r="J140" s="88"/>
    </row>
    <row r="141" spans="1:10" s="78" customFormat="1" ht="15.75">
      <c r="A141" s="119"/>
      <c r="B141" s="145" t="s">
        <v>146</v>
      </c>
      <c r="C141" s="171">
        <f>SUM(C138:C140)</f>
        <v>0</v>
      </c>
      <c r="D141" s="172" t="s">
        <v>148</v>
      </c>
      <c r="E141" s="134">
        <f>SUM(E138:E140)</f>
        <v>0</v>
      </c>
      <c r="F141" s="147"/>
      <c r="G141" s="147"/>
      <c r="H141" s="96"/>
      <c r="I141" s="96"/>
      <c r="J141" s="88"/>
    </row>
    <row r="142" spans="1:10" s="78" customFormat="1" ht="15.75">
      <c r="A142" s="119"/>
      <c r="B142" s="328" t="s">
        <v>357</v>
      </c>
      <c r="C142" s="134">
        <f>C129+C133+C137+C141</f>
        <v>0</v>
      </c>
      <c r="D142" s="134" t="s">
        <v>148</v>
      </c>
      <c r="E142" s="134">
        <f>E129+E133+E137+E141</f>
        <v>0</v>
      </c>
      <c r="F142" s="147"/>
      <c r="G142" s="147"/>
      <c r="H142" s="96"/>
      <c r="I142" s="96"/>
      <c r="J142" s="88"/>
    </row>
    <row r="143" spans="1:9" s="78" customFormat="1" ht="15.75">
      <c r="A143" s="329" t="s">
        <v>168</v>
      </c>
      <c r="B143" s="330" t="s">
        <v>327</v>
      </c>
      <c r="C143" s="332" t="s">
        <v>300</v>
      </c>
      <c r="D143" s="332" t="s">
        <v>300</v>
      </c>
      <c r="E143" s="332" t="s">
        <v>300</v>
      </c>
      <c r="F143" s="96"/>
      <c r="G143" s="147"/>
      <c r="H143" s="96"/>
      <c r="I143" s="96"/>
    </row>
    <row r="144" spans="1:10" s="78" customFormat="1" ht="15.75">
      <c r="A144" s="119"/>
      <c r="B144" s="142" t="s">
        <v>343</v>
      </c>
      <c r="C144" s="173"/>
      <c r="D144" s="144"/>
      <c r="E144" s="71">
        <f>C144*D144</f>
        <v>0</v>
      </c>
      <c r="F144" s="68"/>
      <c r="G144" s="159"/>
      <c r="H144" s="85"/>
      <c r="I144" s="85"/>
      <c r="J144" s="88"/>
    </row>
    <row r="145" spans="1:10" s="78" customFormat="1" ht="15.75">
      <c r="A145" s="119"/>
      <c r="B145" s="142" t="s">
        <v>344</v>
      </c>
      <c r="C145" s="173"/>
      <c r="D145" s="144"/>
      <c r="E145" s="71">
        <f>C145*D145</f>
        <v>0</v>
      </c>
      <c r="F145" s="68"/>
      <c r="G145" s="159"/>
      <c r="H145" s="85"/>
      <c r="I145" s="85"/>
      <c r="J145" s="88"/>
    </row>
    <row r="146" spans="1:10" s="78" customFormat="1" ht="15.75">
      <c r="A146" s="119"/>
      <c r="B146" s="142" t="s">
        <v>345</v>
      </c>
      <c r="C146" s="173"/>
      <c r="D146" s="144"/>
      <c r="E146" s="71">
        <f>C146*D146</f>
        <v>0</v>
      </c>
      <c r="F146" s="68"/>
      <c r="G146" s="159"/>
      <c r="H146" s="85"/>
      <c r="I146" s="85"/>
      <c r="J146" s="88"/>
    </row>
    <row r="147" spans="1:10" s="78" customFormat="1" ht="15.75">
      <c r="A147" s="119"/>
      <c r="B147" s="145" t="s">
        <v>349</v>
      </c>
      <c r="C147" s="171">
        <f>SUM(C144:C146)</f>
        <v>0</v>
      </c>
      <c r="D147" s="172" t="s">
        <v>148</v>
      </c>
      <c r="E147" s="134">
        <f>SUM(E144:E146)</f>
        <v>0</v>
      </c>
      <c r="F147" s="147"/>
      <c r="G147" s="147"/>
      <c r="H147" s="96"/>
      <c r="I147" s="96"/>
      <c r="J147" s="88"/>
    </row>
    <row r="148" spans="1:10" s="78" customFormat="1" ht="15.75">
      <c r="A148" s="119"/>
      <c r="B148" s="142" t="s">
        <v>346</v>
      </c>
      <c r="C148" s="173"/>
      <c r="D148" s="144"/>
      <c r="E148" s="71">
        <f>C148*D148</f>
        <v>0</v>
      </c>
      <c r="F148" s="68"/>
      <c r="G148" s="327"/>
      <c r="H148" s="340"/>
      <c r="I148" s="85"/>
      <c r="J148" s="88"/>
    </row>
    <row r="149" spans="1:10" s="78" customFormat="1" ht="15.75">
      <c r="A149" s="119"/>
      <c r="B149" s="142" t="s">
        <v>347</v>
      </c>
      <c r="C149" s="173"/>
      <c r="D149" s="144"/>
      <c r="E149" s="71">
        <f>C149*D149</f>
        <v>0</v>
      </c>
      <c r="F149" s="68"/>
      <c r="G149" s="327"/>
      <c r="H149" s="340"/>
      <c r="I149" s="85"/>
      <c r="J149" s="88"/>
    </row>
    <row r="150" spans="1:10" s="78" customFormat="1" ht="15.75">
      <c r="A150" s="119"/>
      <c r="B150" s="142" t="s">
        <v>348</v>
      </c>
      <c r="C150" s="173"/>
      <c r="D150" s="144"/>
      <c r="E150" s="71">
        <f>C150*D150</f>
        <v>0</v>
      </c>
      <c r="F150" s="68"/>
      <c r="G150" s="327"/>
      <c r="H150" s="340"/>
      <c r="I150" s="85"/>
      <c r="J150" s="88"/>
    </row>
    <row r="151" spans="1:10" s="78" customFormat="1" ht="15.75">
      <c r="A151" s="119"/>
      <c r="B151" s="145" t="s">
        <v>350</v>
      </c>
      <c r="C151" s="171">
        <f>SUM(C148:C150)</f>
        <v>0</v>
      </c>
      <c r="D151" s="172" t="s">
        <v>148</v>
      </c>
      <c r="E151" s="134">
        <f>SUM(E148:E150)</f>
        <v>0</v>
      </c>
      <c r="F151" s="147"/>
      <c r="G151" s="147"/>
      <c r="H151" s="96"/>
      <c r="I151" s="96"/>
      <c r="J151" s="88"/>
    </row>
    <row r="152" spans="1:10" s="78" customFormat="1" ht="15.75">
      <c r="A152" s="119"/>
      <c r="B152" s="142" t="s">
        <v>351</v>
      </c>
      <c r="C152" s="173"/>
      <c r="D152" s="144"/>
      <c r="E152" s="71">
        <f>C152*D152</f>
        <v>0</v>
      </c>
      <c r="F152" s="68"/>
      <c r="G152" s="159"/>
      <c r="H152" s="85"/>
      <c r="I152" s="85"/>
      <c r="J152" s="88"/>
    </row>
    <row r="153" spans="1:10" s="78" customFormat="1" ht="15.75">
      <c r="A153" s="119"/>
      <c r="B153" s="142" t="s">
        <v>352</v>
      </c>
      <c r="C153" s="173"/>
      <c r="D153" s="144"/>
      <c r="E153" s="71">
        <f>C153*D153</f>
        <v>0</v>
      </c>
      <c r="F153" s="68"/>
      <c r="G153" s="159"/>
      <c r="H153" s="85"/>
      <c r="I153" s="85"/>
      <c r="J153" s="88"/>
    </row>
    <row r="154" spans="1:10" s="78" customFormat="1" ht="15.75">
      <c r="A154" s="119"/>
      <c r="B154" s="142" t="s">
        <v>353</v>
      </c>
      <c r="C154" s="173"/>
      <c r="D154" s="143"/>
      <c r="E154" s="71">
        <f>C154*D154</f>
        <v>0</v>
      </c>
      <c r="F154" s="68"/>
      <c r="G154" s="159"/>
      <c r="H154" s="85"/>
      <c r="I154" s="85"/>
      <c r="J154" s="88"/>
    </row>
    <row r="155" spans="1:10" s="78" customFormat="1" ht="15.75">
      <c r="A155" s="119"/>
      <c r="B155" s="145" t="s">
        <v>145</v>
      </c>
      <c r="C155" s="171">
        <f>SUM(C152:C154)</f>
        <v>0</v>
      </c>
      <c r="D155" s="172" t="s">
        <v>148</v>
      </c>
      <c r="E155" s="134">
        <f>SUM(E152:E154)</f>
        <v>0</v>
      </c>
      <c r="F155" s="147"/>
      <c r="G155" s="147"/>
      <c r="H155" s="96"/>
      <c r="I155" s="96"/>
      <c r="J155" s="88"/>
    </row>
    <row r="156" spans="1:10" s="78" customFormat="1" ht="15.75">
      <c r="A156" s="119"/>
      <c r="B156" s="142" t="s">
        <v>354</v>
      </c>
      <c r="C156" s="173"/>
      <c r="D156" s="144"/>
      <c r="E156" s="71">
        <f>C156*D156</f>
        <v>0</v>
      </c>
      <c r="F156" s="68"/>
      <c r="G156" s="159"/>
      <c r="H156" s="85"/>
      <c r="I156" s="85"/>
      <c r="J156" s="88"/>
    </row>
    <row r="157" spans="1:10" s="78" customFormat="1" ht="15.75">
      <c r="A157" s="119"/>
      <c r="B157" s="142" t="s">
        <v>355</v>
      </c>
      <c r="C157" s="173"/>
      <c r="D157" s="143"/>
      <c r="E157" s="71">
        <f>C157*D157</f>
        <v>0</v>
      </c>
      <c r="F157" s="68"/>
      <c r="G157" s="159"/>
      <c r="H157" s="85"/>
      <c r="I157" s="85"/>
      <c r="J157" s="88"/>
    </row>
    <row r="158" spans="1:10" s="78" customFormat="1" ht="15.75">
      <c r="A158" s="119"/>
      <c r="B158" s="142" t="s">
        <v>356</v>
      </c>
      <c r="C158" s="173"/>
      <c r="D158" s="144"/>
      <c r="E158" s="71">
        <f>C158*D158</f>
        <v>0</v>
      </c>
      <c r="F158" s="68"/>
      <c r="G158" s="159"/>
      <c r="H158" s="85"/>
      <c r="I158" s="85"/>
      <c r="J158" s="88"/>
    </row>
    <row r="159" spans="1:10" s="78" customFormat="1" ht="15.75">
      <c r="A159" s="119"/>
      <c r="B159" s="145" t="s">
        <v>147</v>
      </c>
      <c r="C159" s="171">
        <f>SUM(C156:C158)</f>
        <v>0</v>
      </c>
      <c r="D159" s="172" t="s">
        <v>148</v>
      </c>
      <c r="E159" s="134">
        <f>E156+E157+E158</f>
        <v>0</v>
      </c>
      <c r="F159" s="147"/>
      <c r="G159" s="147"/>
      <c r="H159" s="96"/>
      <c r="I159" s="96"/>
      <c r="J159" s="88"/>
    </row>
    <row r="160" spans="1:10" s="78" customFormat="1" ht="15.75">
      <c r="A160" s="119"/>
      <c r="B160" s="328" t="s">
        <v>357</v>
      </c>
      <c r="C160" s="134">
        <f>C147+C151+C155+C159</f>
        <v>0</v>
      </c>
      <c r="D160" s="134" t="s">
        <v>148</v>
      </c>
      <c r="E160" s="134">
        <f>E147+E151+E155+E159</f>
        <v>0</v>
      </c>
      <c r="F160" s="147"/>
      <c r="G160" s="147"/>
      <c r="H160" s="96"/>
      <c r="I160" s="96"/>
      <c r="J160" s="88"/>
    </row>
    <row r="161" spans="1:9" s="78" customFormat="1" ht="15.75">
      <c r="A161" s="329" t="s">
        <v>169</v>
      </c>
      <c r="B161" s="330" t="s">
        <v>328</v>
      </c>
      <c r="C161" s="332" t="s">
        <v>300</v>
      </c>
      <c r="D161" s="332" t="s">
        <v>300</v>
      </c>
      <c r="E161" s="332" t="s">
        <v>300</v>
      </c>
      <c r="F161" s="96"/>
      <c r="G161" s="147"/>
      <c r="H161" s="96"/>
      <c r="I161" s="96"/>
    </row>
    <row r="162" spans="1:11" s="78" customFormat="1" ht="15.75">
      <c r="A162" s="119"/>
      <c r="B162" s="142" t="s">
        <v>343</v>
      </c>
      <c r="C162" s="173"/>
      <c r="D162" s="174"/>
      <c r="E162" s="71">
        <f>C162*D162</f>
        <v>0</v>
      </c>
      <c r="F162" s="68"/>
      <c r="G162" s="159"/>
      <c r="H162" s="85"/>
      <c r="I162" s="85"/>
      <c r="J162" s="88"/>
      <c r="K162" s="88"/>
    </row>
    <row r="163" spans="1:11" s="78" customFormat="1" ht="15.75">
      <c r="A163" s="119"/>
      <c r="B163" s="142" t="s">
        <v>344</v>
      </c>
      <c r="C163" s="173"/>
      <c r="D163" s="175"/>
      <c r="E163" s="71">
        <f>C163*D163</f>
        <v>0</v>
      </c>
      <c r="F163" s="68"/>
      <c r="G163" s="159"/>
      <c r="H163" s="85"/>
      <c r="I163" s="85"/>
      <c r="J163" s="88"/>
      <c r="K163" s="88"/>
    </row>
    <row r="164" spans="1:11" s="78" customFormat="1" ht="15.75">
      <c r="A164" s="119"/>
      <c r="B164" s="142" t="s">
        <v>345</v>
      </c>
      <c r="C164" s="173"/>
      <c r="D164" s="175"/>
      <c r="E164" s="71">
        <f>C164*D164</f>
        <v>0</v>
      </c>
      <c r="F164" s="68"/>
      <c r="G164" s="159"/>
      <c r="H164" s="85"/>
      <c r="I164" s="85"/>
      <c r="J164" s="88"/>
      <c r="K164" s="88"/>
    </row>
    <row r="165" spans="1:11" s="78" customFormat="1" ht="15.75">
      <c r="A165" s="119"/>
      <c r="B165" s="145" t="s">
        <v>349</v>
      </c>
      <c r="C165" s="171">
        <f>SUM(C162:C164)</f>
        <v>0</v>
      </c>
      <c r="D165" s="172" t="s">
        <v>148</v>
      </c>
      <c r="E165" s="134">
        <f>SUM(E162:E164)</f>
        <v>0</v>
      </c>
      <c r="F165" s="147"/>
      <c r="G165" s="147"/>
      <c r="H165" s="96"/>
      <c r="I165" s="89"/>
      <c r="J165" s="88"/>
      <c r="K165" s="88"/>
    </row>
    <row r="166" spans="1:11" s="78" customFormat="1" ht="15.75">
      <c r="A166" s="119"/>
      <c r="B166" s="142" t="s">
        <v>346</v>
      </c>
      <c r="C166" s="173"/>
      <c r="D166" s="175"/>
      <c r="E166" s="71">
        <f>C166*D166</f>
        <v>0</v>
      </c>
      <c r="F166" s="68"/>
      <c r="G166" s="159"/>
      <c r="H166" s="85"/>
      <c r="I166" s="85"/>
      <c r="J166" s="88"/>
      <c r="K166" s="88"/>
    </row>
    <row r="167" spans="1:11" s="78" customFormat="1" ht="15.75">
      <c r="A167" s="119"/>
      <c r="B167" s="142" t="s">
        <v>347</v>
      </c>
      <c r="C167" s="173"/>
      <c r="D167" s="175"/>
      <c r="E167" s="71">
        <f>C167*D167</f>
        <v>0</v>
      </c>
      <c r="F167" s="68"/>
      <c r="G167" s="159"/>
      <c r="H167" s="85"/>
      <c r="I167" s="85"/>
      <c r="J167" s="88"/>
      <c r="K167" s="88"/>
    </row>
    <row r="168" spans="1:11" s="78" customFormat="1" ht="15.75">
      <c r="A168" s="119"/>
      <c r="B168" s="142" t="s">
        <v>348</v>
      </c>
      <c r="C168" s="173"/>
      <c r="D168" s="175"/>
      <c r="E168" s="71">
        <f>C168*D168</f>
        <v>0</v>
      </c>
      <c r="F168" s="68"/>
      <c r="G168" s="159"/>
      <c r="H168" s="85"/>
      <c r="I168" s="85"/>
      <c r="J168" s="88"/>
      <c r="K168" s="88"/>
    </row>
    <row r="169" spans="1:11" s="78" customFormat="1" ht="15.75">
      <c r="A169" s="119"/>
      <c r="B169" s="145" t="s">
        <v>350</v>
      </c>
      <c r="C169" s="171">
        <f>SUM(C166:C168)</f>
        <v>0</v>
      </c>
      <c r="D169" s="172" t="s">
        <v>148</v>
      </c>
      <c r="E169" s="134">
        <f>SUM(E166:E168)</f>
        <v>0</v>
      </c>
      <c r="F169" s="147"/>
      <c r="G169" s="147"/>
      <c r="H169" s="96"/>
      <c r="I169" s="89"/>
      <c r="J169" s="88"/>
      <c r="K169" s="88"/>
    </row>
    <row r="170" spans="1:11" s="78" customFormat="1" ht="15.75">
      <c r="A170" s="119"/>
      <c r="B170" s="142" t="s">
        <v>351</v>
      </c>
      <c r="C170" s="173"/>
      <c r="D170" s="175"/>
      <c r="E170" s="71">
        <f>C170*D170</f>
        <v>0</v>
      </c>
      <c r="F170" s="68"/>
      <c r="G170" s="159"/>
      <c r="H170" s="85"/>
      <c r="I170" s="85"/>
      <c r="J170" s="88"/>
      <c r="K170" s="88"/>
    </row>
    <row r="171" spans="1:11" s="78" customFormat="1" ht="15.75">
      <c r="A171" s="119"/>
      <c r="B171" s="142" t="s">
        <v>352</v>
      </c>
      <c r="C171" s="173"/>
      <c r="D171" s="175"/>
      <c r="E171" s="71">
        <f>C171*D171</f>
        <v>0</v>
      </c>
      <c r="F171" s="68"/>
      <c r="G171" s="159"/>
      <c r="H171" s="85"/>
      <c r="I171" s="85"/>
      <c r="J171" s="88"/>
      <c r="K171" s="88"/>
    </row>
    <row r="172" spans="1:11" s="78" customFormat="1" ht="15.75">
      <c r="A172" s="119"/>
      <c r="B172" s="142" t="s">
        <v>353</v>
      </c>
      <c r="C172" s="173"/>
      <c r="D172" s="143"/>
      <c r="E172" s="71">
        <f>C172*D172</f>
        <v>0</v>
      </c>
      <c r="F172" s="68"/>
      <c r="G172" s="159"/>
      <c r="H172" s="85"/>
      <c r="I172" s="85"/>
      <c r="J172" s="88"/>
      <c r="K172" s="88"/>
    </row>
    <row r="173" spans="1:11" s="78" customFormat="1" ht="15.75">
      <c r="A173" s="119"/>
      <c r="B173" s="145" t="s">
        <v>145</v>
      </c>
      <c r="C173" s="171">
        <f>SUM(C170:C172)</f>
        <v>0</v>
      </c>
      <c r="D173" s="172" t="s">
        <v>148</v>
      </c>
      <c r="E173" s="134">
        <f>SUM(E170:E172)</f>
        <v>0</v>
      </c>
      <c r="F173" s="147"/>
      <c r="G173" s="147"/>
      <c r="H173" s="96"/>
      <c r="I173" s="89"/>
      <c r="J173" s="88"/>
      <c r="K173" s="88"/>
    </row>
    <row r="174" spans="1:11" s="78" customFormat="1" ht="15.75">
      <c r="A174" s="119"/>
      <c r="B174" s="142" t="s">
        <v>354</v>
      </c>
      <c r="C174" s="173"/>
      <c r="D174" s="143"/>
      <c r="E174" s="71">
        <f>C174*D174</f>
        <v>0</v>
      </c>
      <c r="F174" s="68"/>
      <c r="G174" s="159"/>
      <c r="H174" s="85"/>
      <c r="I174" s="85"/>
      <c r="J174" s="88"/>
      <c r="K174" s="88"/>
    </row>
    <row r="175" spans="1:11" s="78" customFormat="1" ht="15.75">
      <c r="A175" s="119"/>
      <c r="B175" s="142" t="s">
        <v>355</v>
      </c>
      <c r="C175" s="173"/>
      <c r="D175" s="144"/>
      <c r="E175" s="71">
        <f>C175*D175</f>
        <v>0</v>
      </c>
      <c r="F175" s="68"/>
      <c r="G175" s="159"/>
      <c r="H175" s="85"/>
      <c r="I175" s="85"/>
      <c r="J175" s="88"/>
      <c r="K175" s="88"/>
    </row>
    <row r="176" spans="1:11" s="78" customFormat="1" ht="15.75">
      <c r="A176" s="119"/>
      <c r="B176" s="142" t="s">
        <v>356</v>
      </c>
      <c r="C176" s="173"/>
      <c r="D176" s="175"/>
      <c r="E176" s="71">
        <f>C176*D176</f>
        <v>0</v>
      </c>
      <c r="F176" s="68"/>
      <c r="G176" s="159"/>
      <c r="H176" s="85"/>
      <c r="I176" s="85"/>
      <c r="J176" s="88"/>
      <c r="K176" s="88"/>
    </row>
    <row r="177" spans="1:11" s="78" customFormat="1" ht="15.75">
      <c r="A177" s="119"/>
      <c r="B177" s="145" t="s">
        <v>146</v>
      </c>
      <c r="C177" s="171">
        <f>SUM(C174:C176)</f>
        <v>0</v>
      </c>
      <c r="D177" s="172" t="s">
        <v>148</v>
      </c>
      <c r="E177" s="134">
        <f>E174+E175+E176</f>
        <v>0</v>
      </c>
      <c r="F177" s="147"/>
      <c r="G177" s="147"/>
      <c r="H177" s="96"/>
      <c r="I177" s="89"/>
      <c r="J177" s="88"/>
      <c r="K177" s="88"/>
    </row>
    <row r="178" spans="1:11" s="78" customFormat="1" ht="15.75">
      <c r="A178" s="119"/>
      <c r="B178" s="328" t="s">
        <v>357</v>
      </c>
      <c r="C178" s="134">
        <f>C165+C169+C173+C177</f>
        <v>0</v>
      </c>
      <c r="D178" s="134" t="s">
        <v>148</v>
      </c>
      <c r="E178" s="134">
        <f>E165+E169+E173+E177</f>
        <v>0</v>
      </c>
      <c r="F178" s="147"/>
      <c r="G178" s="147"/>
      <c r="H178" s="96"/>
      <c r="I178" s="96"/>
      <c r="J178" s="88"/>
      <c r="K178" s="88"/>
    </row>
    <row r="179" spans="1:9" s="78" customFormat="1" ht="15.75">
      <c r="A179" s="329" t="s">
        <v>180</v>
      </c>
      <c r="B179" s="330" t="s">
        <v>329</v>
      </c>
      <c r="C179" s="332" t="s">
        <v>300</v>
      </c>
      <c r="D179" s="332" t="s">
        <v>300</v>
      </c>
      <c r="E179" s="332" t="s">
        <v>300</v>
      </c>
      <c r="F179" s="96"/>
      <c r="G179" s="147"/>
      <c r="H179" s="96"/>
      <c r="I179" s="96"/>
    </row>
    <row r="180" spans="1:10" s="78" customFormat="1" ht="15.75">
      <c r="A180" s="119"/>
      <c r="B180" s="142" t="s">
        <v>343</v>
      </c>
      <c r="C180" s="173"/>
      <c r="D180" s="174"/>
      <c r="E180" s="71">
        <f>C180*D180</f>
        <v>0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2" t="s">
        <v>344</v>
      </c>
      <c r="C181" s="173"/>
      <c r="D181" s="175"/>
      <c r="E181" s="71">
        <f>C181*D181</f>
        <v>0</v>
      </c>
      <c r="F181" s="68"/>
      <c r="G181" s="159"/>
      <c r="H181" s="85"/>
      <c r="I181" s="85"/>
      <c r="J181" s="88"/>
    </row>
    <row r="182" spans="1:10" s="78" customFormat="1" ht="15.75">
      <c r="A182" s="119"/>
      <c r="B182" s="142" t="s">
        <v>345</v>
      </c>
      <c r="C182" s="173"/>
      <c r="D182" s="175"/>
      <c r="E182" s="71">
        <f>C182*D182</f>
        <v>0</v>
      </c>
      <c r="F182" s="68"/>
      <c r="G182" s="159"/>
      <c r="H182" s="85"/>
      <c r="I182" s="85"/>
      <c r="J182" s="88"/>
    </row>
    <row r="183" spans="1:10" s="78" customFormat="1" ht="15.75">
      <c r="A183" s="119"/>
      <c r="B183" s="145" t="s">
        <v>349</v>
      </c>
      <c r="C183" s="171">
        <f>SUM(C180:C182)</f>
        <v>0</v>
      </c>
      <c r="D183" s="172" t="s">
        <v>148</v>
      </c>
      <c r="E183" s="134">
        <f>SUM(E180:E182)</f>
        <v>0</v>
      </c>
      <c r="F183" s="147"/>
      <c r="G183" s="147"/>
      <c r="H183" s="96"/>
      <c r="I183" s="96"/>
      <c r="J183" s="88"/>
    </row>
    <row r="184" spans="1:10" s="78" customFormat="1" ht="15.75">
      <c r="A184" s="119"/>
      <c r="B184" s="142" t="s">
        <v>346</v>
      </c>
      <c r="C184" s="173"/>
      <c r="D184" s="175"/>
      <c r="E184" s="71">
        <f>C184*D184</f>
        <v>0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347</v>
      </c>
      <c r="C185" s="173"/>
      <c r="D185" s="175"/>
      <c r="E185" s="71">
        <f>C185*D185</f>
        <v>0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348</v>
      </c>
      <c r="C186" s="173"/>
      <c r="D186" s="175"/>
      <c r="E186" s="71">
        <f>C186*D186</f>
        <v>0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350</v>
      </c>
      <c r="C187" s="171">
        <f>SUM(C184:C186)</f>
        <v>0</v>
      </c>
      <c r="D187" s="172" t="s">
        <v>148</v>
      </c>
      <c r="E187" s="134">
        <f>E184+E185+E186</f>
        <v>0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351</v>
      </c>
      <c r="C188" s="173"/>
      <c r="D188" s="175"/>
      <c r="E188" s="71">
        <f>C188*D188</f>
        <v>0</v>
      </c>
      <c r="F188" s="68"/>
      <c r="G188" s="159"/>
      <c r="H188" s="85"/>
      <c r="I188" s="85"/>
      <c r="J188" s="88"/>
    </row>
    <row r="189" spans="1:10" s="78" customFormat="1" ht="15.75">
      <c r="A189" s="119"/>
      <c r="B189" s="142" t="s">
        <v>352</v>
      </c>
      <c r="C189" s="173"/>
      <c r="D189" s="175"/>
      <c r="E189" s="71">
        <f>C189*D189</f>
        <v>0</v>
      </c>
      <c r="F189" s="68"/>
      <c r="G189" s="159"/>
      <c r="H189" s="85"/>
      <c r="I189" s="85"/>
      <c r="J189" s="88"/>
    </row>
    <row r="190" spans="1:10" s="78" customFormat="1" ht="15.75">
      <c r="A190" s="119"/>
      <c r="B190" s="142" t="s">
        <v>353</v>
      </c>
      <c r="C190" s="173"/>
      <c r="D190" s="143"/>
      <c r="E190" s="71">
        <f>C190*D190</f>
        <v>0</v>
      </c>
      <c r="F190" s="68"/>
      <c r="G190" s="159"/>
      <c r="H190" s="85"/>
      <c r="I190" s="85"/>
      <c r="J190" s="88"/>
    </row>
    <row r="191" spans="1:10" s="78" customFormat="1" ht="15.75">
      <c r="A191" s="119"/>
      <c r="B191" s="145" t="s">
        <v>145</v>
      </c>
      <c r="C191" s="171">
        <f>SUM(C188:C190)</f>
        <v>0</v>
      </c>
      <c r="D191" s="172" t="s">
        <v>148</v>
      </c>
      <c r="E191" s="134">
        <f>E188+E189+E190</f>
        <v>0</v>
      </c>
      <c r="F191" s="147"/>
      <c r="G191" s="147"/>
      <c r="H191" s="96"/>
      <c r="I191" s="96"/>
      <c r="J191" s="88"/>
    </row>
    <row r="192" spans="1:10" s="78" customFormat="1" ht="15.75">
      <c r="A192" s="119"/>
      <c r="B192" s="142" t="s">
        <v>354</v>
      </c>
      <c r="C192" s="173"/>
      <c r="D192" s="143"/>
      <c r="E192" s="71">
        <f>C192*D192</f>
        <v>0</v>
      </c>
      <c r="F192" s="68"/>
      <c r="G192" s="159"/>
      <c r="H192" s="85"/>
      <c r="I192" s="85"/>
      <c r="J192" s="88"/>
    </row>
    <row r="193" spans="1:10" s="78" customFormat="1" ht="15.75">
      <c r="A193" s="119"/>
      <c r="B193" s="142" t="s">
        <v>355</v>
      </c>
      <c r="C193" s="173"/>
      <c r="D193" s="144"/>
      <c r="E193" s="71">
        <f>C193*D193</f>
        <v>0</v>
      </c>
      <c r="F193" s="68"/>
      <c r="G193" s="159"/>
      <c r="H193" s="85"/>
      <c r="I193" s="85"/>
      <c r="J193" s="88"/>
    </row>
    <row r="194" spans="1:10" s="78" customFormat="1" ht="15.75">
      <c r="A194" s="119"/>
      <c r="B194" s="142" t="s">
        <v>356</v>
      </c>
      <c r="C194" s="173"/>
      <c r="D194" s="175"/>
      <c r="E194" s="71">
        <f>C194*D194</f>
        <v>0</v>
      </c>
      <c r="F194" s="68"/>
      <c r="G194" s="159"/>
      <c r="H194" s="85"/>
      <c r="I194" s="85"/>
      <c r="J194" s="88"/>
    </row>
    <row r="195" spans="1:10" s="78" customFormat="1" ht="15.75">
      <c r="A195" s="119"/>
      <c r="B195" s="145" t="s">
        <v>147</v>
      </c>
      <c r="C195" s="171">
        <f>SUM(C192:C194)</f>
        <v>0</v>
      </c>
      <c r="D195" s="134" t="s">
        <v>148</v>
      </c>
      <c r="E195" s="134">
        <f>E192+E193+E194</f>
        <v>0</v>
      </c>
      <c r="F195" s="147"/>
      <c r="G195" s="147"/>
      <c r="H195" s="96"/>
      <c r="I195" s="96"/>
      <c r="J195" s="88"/>
    </row>
    <row r="196" spans="1:10" s="78" customFormat="1" ht="15.75">
      <c r="A196" s="119"/>
      <c r="B196" s="328" t="s">
        <v>357</v>
      </c>
      <c r="C196" s="134">
        <f>C183+C187+C191+C195</f>
        <v>0</v>
      </c>
      <c r="D196" s="134" t="s">
        <v>148</v>
      </c>
      <c r="E196" s="134">
        <f>E183+E187+E191+E195</f>
        <v>0</v>
      </c>
      <c r="F196" s="147"/>
      <c r="G196" s="147"/>
      <c r="H196" s="96"/>
      <c r="I196" s="96"/>
      <c r="J196" s="88"/>
    </row>
    <row r="197" spans="1:9" s="78" customFormat="1" ht="15.75">
      <c r="A197" s="119">
        <v>1</v>
      </c>
      <c r="B197" s="168" t="s">
        <v>334</v>
      </c>
      <c r="C197" s="71">
        <f>C142</f>
        <v>0</v>
      </c>
      <c r="D197" s="71" t="str">
        <f>D142</f>
        <v>х</v>
      </c>
      <c r="E197" s="71">
        <f>E142</f>
        <v>0</v>
      </c>
      <c r="F197" s="68"/>
      <c r="G197" s="68"/>
      <c r="H197" s="86"/>
      <c r="I197" s="86"/>
    </row>
    <row r="198" spans="1:9" s="78" customFormat="1" ht="15.75">
      <c r="A198" s="119">
        <v>2</v>
      </c>
      <c r="B198" s="120" t="s">
        <v>327</v>
      </c>
      <c r="C198" s="71">
        <f>C160</f>
        <v>0</v>
      </c>
      <c r="D198" s="71" t="str">
        <f>D160</f>
        <v>х</v>
      </c>
      <c r="E198" s="71">
        <f>E160</f>
        <v>0</v>
      </c>
      <c r="F198" s="68"/>
      <c r="G198" s="68"/>
      <c r="H198" s="86"/>
      <c r="I198" s="86"/>
    </row>
    <row r="199" spans="1:9" s="78" customFormat="1" ht="15.75">
      <c r="A199" s="119">
        <v>3</v>
      </c>
      <c r="B199" s="120" t="s">
        <v>328</v>
      </c>
      <c r="C199" s="71">
        <f>C178</f>
        <v>0</v>
      </c>
      <c r="D199" s="71" t="str">
        <f>D178</f>
        <v>х</v>
      </c>
      <c r="E199" s="71">
        <f>E178</f>
        <v>0</v>
      </c>
      <c r="F199" s="68"/>
      <c r="G199" s="68"/>
      <c r="H199" s="86"/>
      <c r="I199" s="86"/>
    </row>
    <row r="200" spans="1:9" s="78" customFormat="1" ht="15.75">
      <c r="A200" s="119">
        <v>4</v>
      </c>
      <c r="B200" s="120" t="s">
        <v>329</v>
      </c>
      <c r="C200" s="71">
        <f>C196</f>
        <v>0</v>
      </c>
      <c r="D200" s="71" t="str">
        <f>D196</f>
        <v>х</v>
      </c>
      <c r="E200" s="71">
        <f>E196</f>
        <v>0</v>
      </c>
      <c r="F200" s="68"/>
      <c r="G200" s="68"/>
      <c r="H200" s="86"/>
      <c r="I200" s="86"/>
    </row>
    <row r="201" spans="1:9" s="78" customFormat="1" ht="22.5" customHeight="1">
      <c r="A201" s="119"/>
      <c r="B201" s="320" t="s">
        <v>496</v>
      </c>
      <c r="C201" s="71" t="s">
        <v>300</v>
      </c>
      <c r="D201" s="71" t="s">
        <v>300</v>
      </c>
      <c r="E201" s="71">
        <f>E197+E198+E199+E200</f>
        <v>0</v>
      </c>
      <c r="F201" s="147"/>
      <c r="G201" s="147"/>
      <c r="H201" s="96"/>
      <c r="I201" s="96"/>
    </row>
    <row r="202" spans="1:9" s="93" customFormat="1" ht="28.5" customHeight="1">
      <c r="A202" s="628" t="s">
        <v>526</v>
      </c>
      <c r="B202" s="628"/>
      <c r="C202" s="140"/>
      <c r="D202" s="140"/>
      <c r="E202" s="134">
        <f>E201</f>
        <v>0</v>
      </c>
      <c r="F202" s="147"/>
      <c r="G202" s="147"/>
      <c r="H202" s="96"/>
      <c r="I202" s="96"/>
    </row>
    <row r="203" spans="1:9" s="78" customFormat="1" ht="6.75" customHeight="1">
      <c r="A203" s="117"/>
      <c r="B203" s="35"/>
      <c r="C203" s="35"/>
      <c r="D203" s="35"/>
      <c r="E203" s="35"/>
      <c r="F203" s="35"/>
      <c r="G203" s="35"/>
      <c r="H203" s="341"/>
      <c r="I203" s="82"/>
    </row>
    <row r="204" spans="1:9" s="78" customFormat="1" ht="18" customHeight="1">
      <c r="A204" s="641" t="s">
        <v>487</v>
      </c>
      <c r="B204" s="641"/>
      <c r="C204" s="642"/>
      <c r="D204" s="642"/>
      <c r="E204" s="642"/>
      <c r="F204" s="642"/>
      <c r="G204" s="35"/>
      <c r="H204" s="341"/>
      <c r="I204" s="82"/>
    </row>
    <row r="205" spans="1:9" s="78" customFormat="1" ht="19.5" customHeight="1">
      <c r="A205" s="643" t="s">
        <v>17</v>
      </c>
      <c r="B205" s="643"/>
      <c r="C205" s="643"/>
      <c r="D205" s="643"/>
      <c r="E205" s="643"/>
      <c r="F205" s="643"/>
      <c r="G205" s="35"/>
      <c r="H205" s="341"/>
      <c r="I205" s="82"/>
    </row>
    <row r="206" spans="1:9" s="78" customFormat="1" ht="21" customHeight="1">
      <c r="A206" s="637" t="s">
        <v>492</v>
      </c>
      <c r="B206" s="637"/>
      <c r="C206" s="637"/>
      <c r="D206" s="637"/>
      <c r="E206" s="637"/>
      <c r="F206" s="400"/>
      <c r="G206" s="35"/>
      <c r="H206" s="341"/>
      <c r="I206" s="82"/>
    </row>
    <row r="207" spans="1:9" s="78" customFormat="1" ht="24.75" customHeight="1">
      <c r="A207" s="115" t="s">
        <v>293</v>
      </c>
      <c r="B207" s="115" t="s">
        <v>203</v>
      </c>
      <c r="C207" s="115" t="s">
        <v>291</v>
      </c>
      <c r="D207" s="321" t="s">
        <v>313</v>
      </c>
      <c r="E207" s="115" t="s">
        <v>493</v>
      </c>
      <c r="F207" s="155"/>
      <c r="G207" s="35"/>
      <c r="H207" s="341"/>
      <c r="I207" s="82"/>
    </row>
    <row r="208" spans="1:9" s="78" customFormat="1" ht="18.75" customHeight="1">
      <c r="A208" s="118">
        <v>1</v>
      </c>
      <c r="B208" s="118">
        <v>2</v>
      </c>
      <c r="C208" s="118">
        <v>3</v>
      </c>
      <c r="D208" s="137">
        <v>4</v>
      </c>
      <c r="E208" s="115">
        <v>5</v>
      </c>
      <c r="F208" s="155"/>
      <c r="G208" s="35"/>
      <c r="H208" s="341"/>
      <c r="I208" s="82"/>
    </row>
    <row r="209" spans="1:9" s="78" customFormat="1" ht="18.75" customHeight="1">
      <c r="A209" s="67" t="s">
        <v>181</v>
      </c>
      <c r="B209" s="168"/>
      <c r="C209" s="121"/>
      <c r="D209" s="322"/>
      <c r="E209" s="70"/>
      <c r="F209" s="170"/>
      <c r="G209" s="35"/>
      <c r="H209" s="341"/>
      <c r="I209" s="82"/>
    </row>
    <row r="210" spans="1:9" s="78" customFormat="1" ht="24.75" customHeight="1">
      <c r="A210" s="628" t="s">
        <v>526</v>
      </c>
      <c r="B210" s="628"/>
      <c r="C210" s="38" t="s">
        <v>148</v>
      </c>
      <c r="D210" s="323" t="s">
        <v>300</v>
      </c>
      <c r="E210" s="324">
        <f>E209</f>
        <v>0</v>
      </c>
      <c r="F210" s="146"/>
      <c r="G210" s="35"/>
      <c r="H210" s="341"/>
      <c r="I210" s="82"/>
    </row>
    <row r="211" spans="1:9" s="78" customFormat="1" ht="20.25" customHeight="1">
      <c r="A211" s="117"/>
      <c r="B211" s="35"/>
      <c r="C211" s="35"/>
      <c r="D211" s="35"/>
      <c r="E211" s="35"/>
      <c r="F211" s="35"/>
      <c r="G211" s="35"/>
      <c r="H211" s="341"/>
      <c r="I211" s="82"/>
    </row>
    <row r="212" spans="1:5" s="400" customFormat="1" ht="15" customHeight="1">
      <c r="A212" s="637" t="s">
        <v>199</v>
      </c>
      <c r="B212" s="637"/>
      <c r="C212" s="666"/>
      <c r="D212" s="666"/>
      <c r="E212" s="666"/>
    </row>
    <row r="213" spans="1:9" s="84" customFormat="1" ht="33" customHeight="1">
      <c r="A213" s="115" t="s">
        <v>293</v>
      </c>
      <c r="B213" s="115" t="s">
        <v>290</v>
      </c>
      <c r="C213" s="115" t="s">
        <v>494</v>
      </c>
      <c r="D213" s="115" t="s">
        <v>335</v>
      </c>
      <c r="E213" s="115" t="s">
        <v>314</v>
      </c>
      <c r="F213" s="128" t="s">
        <v>495</v>
      </c>
      <c r="G213" s="20"/>
      <c r="H213" s="83"/>
      <c r="I213" s="83"/>
    </row>
    <row r="214" spans="1:9" s="84" customFormat="1" ht="12.75">
      <c r="A214" s="115">
        <v>1</v>
      </c>
      <c r="B214" s="115">
        <v>2</v>
      </c>
      <c r="C214" s="115">
        <v>3</v>
      </c>
      <c r="D214" s="115">
        <v>4</v>
      </c>
      <c r="E214" s="115">
        <v>5</v>
      </c>
      <c r="F214" s="115">
        <v>6</v>
      </c>
      <c r="G214" s="20"/>
      <c r="H214" s="83"/>
      <c r="I214" s="83"/>
    </row>
    <row r="215" spans="1:9" s="78" customFormat="1" ht="15.75">
      <c r="A215" s="309" t="s">
        <v>195</v>
      </c>
      <c r="B215" s="43"/>
      <c r="C215" s="71"/>
      <c r="D215" s="333"/>
      <c r="E215" s="71"/>
      <c r="F215" s="71">
        <f>D215*E215</f>
        <v>0</v>
      </c>
      <c r="G215" s="19"/>
      <c r="H215" s="82"/>
      <c r="I215" s="82"/>
    </row>
    <row r="216" spans="1:9" s="78" customFormat="1" ht="15.75">
      <c r="A216" s="309" t="s">
        <v>196</v>
      </c>
      <c r="B216" s="43"/>
      <c r="C216" s="71"/>
      <c r="D216" s="333"/>
      <c r="E216" s="71"/>
      <c r="F216" s="71">
        <f aca="true" t="shared" si="2" ref="F216:F229">D216*E216</f>
        <v>0</v>
      </c>
      <c r="G216" s="19"/>
      <c r="H216" s="82"/>
      <c r="I216" s="82"/>
    </row>
    <row r="217" spans="1:9" s="78" customFormat="1" ht="15.75">
      <c r="A217" s="309" t="s">
        <v>197</v>
      </c>
      <c r="B217" s="43"/>
      <c r="C217" s="71"/>
      <c r="D217" s="333"/>
      <c r="E217" s="71"/>
      <c r="F217" s="71">
        <f t="shared" si="2"/>
        <v>0</v>
      </c>
      <c r="G217" s="19"/>
      <c r="H217" s="82"/>
      <c r="I217" s="82"/>
    </row>
    <row r="218" spans="1:9" s="78" customFormat="1" ht="15.75">
      <c r="A218" s="309" t="s">
        <v>182</v>
      </c>
      <c r="B218" s="43"/>
      <c r="C218" s="71"/>
      <c r="D218" s="71"/>
      <c r="E218" s="71"/>
      <c r="F218" s="71">
        <f t="shared" si="2"/>
        <v>0</v>
      </c>
      <c r="G218" s="19"/>
      <c r="H218" s="82"/>
      <c r="I218" s="82"/>
    </row>
    <row r="219" spans="1:9" s="78" customFormat="1" ht="20.25" customHeight="1">
      <c r="A219" s="309" t="s">
        <v>183</v>
      </c>
      <c r="B219" s="148"/>
      <c r="C219" s="71"/>
      <c r="D219" s="71"/>
      <c r="E219" s="71"/>
      <c r="F219" s="71">
        <f t="shared" si="2"/>
        <v>0</v>
      </c>
      <c r="G219" s="19"/>
      <c r="H219" s="82"/>
      <c r="I219" s="82"/>
    </row>
    <row r="220" spans="1:9" s="78" customFormat="1" ht="37.5" customHeight="1">
      <c r="A220" s="309" t="s">
        <v>184</v>
      </c>
      <c r="B220" s="43"/>
      <c r="C220" s="71"/>
      <c r="D220" s="71"/>
      <c r="E220" s="71"/>
      <c r="F220" s="71">
        <f t="shared" si="2"/>
        <v>0</v>
      </c>
      <c r="G220" s="19"/>
      <c r="H220" s="82"/>
      <c r="I220" s="82"/>
    </row>
    <row r="221" spans="1:9" s="78" customFormat="1" ht="17.25" customHeight="1" hidden="1">
      <c r="A221" s="309"/>
      <c r="B221" s="43" t="s">
        <v>394</v>
      </c>
      <c r="C221" s="71"/>
      <c r="D221" s="71"/>
      <c r="E221" s="71"/>
      <c r="F221" s="71">
        <f t="shared" si="2"/>
        <v>0</v>
      </c>
      <c r="G221" s="19"/>
      <c r="H221" s="82"/>
      <c r="I221" s="82"/>
    </row>
    <row r="222" spans="1:9" s="78" customFormat="1" ht="33" customHeight="1">
      <c r="A222" s="309" t="s">
        <v>185</v>
      </c>
      <c r="B222" s="43"/>
      <c r="C222" s="71"/>
      <c r="D222" s="71"/>
      <c r="E222" s="71"/>
      <c r="F222" s="71">
        <f t="shared" si="2"/>
        <v>0</v>
      </c>
      <c r="G222" s="19"/>
      <c r="H222" s="82"/>
      <c r="I222" s="82"/>
    </row>
    <row r="223" spans="1:9" s="78" customFormat="1" ht="45" customHeight="1">
      <c r="A223" s="309"/>
      <c r="B223" s="43"/>
      <c r="C223" s="71"/>
      <c r="D223" s="71"/>
      <c r="E223" s="71"/>
      <c r="F223" s="71">
        <f t="shared" si="2"/>
        <v>0</v>
      </c>
      <c r="G223" s="19"/>
      <c r="H223" s="82"/>
      <c r="I223" s="82"/>
    </row>
    <row r="224" spans="1:9" s="78" customFormat="1" ht="18" customHeight="1">
      <c r="A224" s="309"/>
      <c r="B224" s="148"/>
      <c r="C224" s="71"/>
      <c r="D224" s="71"/>
      <c r="E224" s="71"/>
      <c r="F224" s="71">
        <f t="shared" si="2"/>
        <v>0</v>
      </c>
      <c r="G224" s="19"/>
      <c r="H224" s="82"/>
      <c r="I224" s="82"/>
    </row>
    <row r="225" spans="1:9" s="78" customFormat="1" ht="30" customHeight="1">
      <c r="A225" s="309"/>
      <c r="B225" s="43"/>
      <c r="C225" s="71"/>
      <c r="D225" s="71"/>
      <c r="E225" s="71"/>
      <c r="F225" s="71">
        <f t="shared" si="2"/>
        <v>0</v>
      </c>
      <c r="G225" s="19"/>
      <c r="H225" s="82"/>
      <c r="I225" s="82"/>
    </row>
    <row r="226" spans="1:9" s="78" customFormat="1" ht="30" customHeight="1">
      <c r="A226" s="309"/>
      <c r="B226" s="43"/>
      <c r="C226" s="71"/>
      <c r="D226" s="71"/>
      <c r="E226" s="71"/>
      <c r="F226" s="71">
        <f t="shared" si="2"/>
        <v>0</v>
      </c>
      <c r="G226" s="19"/>
      <c r="H226" s="82"/>
      <c r="I226" s="82"/>
    </row>
    <row r="227" spans="1:9" s="78" customFormat="1" ht="50.25" customHeight="1">
      <c r="A227" s="309"/>
      <c r="B227" s="43"/>
      <c r="C227" s="71"/>
      <c r="D227" s="71"/>
      <c r="E227" s="71"/>
      <c r="F227" s="71">
        <f t="shared" si="2"/>
        <v>0</v>
      </c>
      <c r="G227" s="19"/>
      <c r="H227" s="82"/>
      <c r="I227" s="82"/>
    </row>
    <row r="228" spans="1:9" s="78" customFormat="1" ht="32.25" customHeight="1">
      <c r="A228" s="309"/>
      <c r="B228" s="148"/>
      <c r="C228" s="71"/>
      <c r="D228" s="71"/>
      <c r="E228" s="71"/>
      <c r="F228" s="71">
        <f t="shared" si="2"/>
        <v>0</v>
      </c>
      <c r="G228" s="19"/>
      <c r="H228" s="82"/>
      <c r="I228" s="82"/>
    </row>
    <row r="229" spans="1:9" s="78" customFormat="1" ht="15.75">
      <c r="A229" s="309"/>
      <c r="B229" s="148"/>
      <c r="C229" s="71"/>
      <c r="D229" s="71"/>
      <c r="E229" s="71"/>
      <c r="F229" s="71">
        <f t="shared" si="2"/>
        <v>0</v>
      </c>
      <c r="G229" s="19"/>
      <c r="H229" s="82"/>
      <c r="I229" s="82"/>
    </row>
    <row r="230" spans="1:9" s="78" customFormat="1" ht="16.5" customHeight="1">
      <c r="A230" s="628" t="s">
        <v>386</v>
      </c>
      <c r="B230" s="628"/>
      <c r="C230" s="134" t="s">
        <v>148</v>
      </c>
      <c r="D230" s="134" t="s">
        <v>300</v>
      </c>
      <c r="E230" s="134" t="s">
        <v>148</v>
      </c>
      <c r="F230" s="134">
        <f>SUM(F215:F229)</f>
        <v>0</v>
      </c>
      <c r="G230" s="19"/>
      <c r="H230" s="82"/>
      <c r="I230" s="82"/>
    </row>
    <row r="231" spans="1:9" s="93" customFormat="1" ht="17.25" customHeight="1" hidden="1">
      <c r="A231" s="628"/>
      <c r="B231" s="628"/>
      <c r="C231" s="140"/>
      <c r="D231" s="140"/>
      <c r="E231" s="134"/>
      <c r="F231" s="134"/>
      <c r="G231" s="147"/>
      <c r="H231" s="96"/>
      <c r="I231" s="103"/>
    </row>
    <row r="232" spans="1:9" s="78" customFormat="1" ht="8.25" customHeight="1">
      <c r="A232" s="157"/>
      <c r="B232" s="19"/>
      <c r="C232" s="19"/>
      <c r="D232" s="19"/>
      <c r="E232" s="19"/>
      <c r="F232" s="19"/>
      <c r="G232" s="19"/>
      <c r="H232" s="82"/>
      <c r="I232" s="82"/>
    </row>
    <row r="233" spans="1:9" s="78" customFormat="1" ht="27.75" customHeight="1">
      <c r="A233" s="637" t="s">
        <v>200</v>
      </c>
      <c r="B233" s="637"/>
      <c r="C233" s="637"/>
      <c r="D233" s="637"/>
      <c r="E233" s="637"/>
      <c r="F233" s="408"/>
      <c r="G233" s="19"/>
      <c r="H233" s="82"/>
      <c r="I233" s="82"/>
    </row>
    <row r="234" spans="1:9" s="84" customFormat="1" ht="30.75" customHeight="1">
      <c r="A234" s="115" t="s">
        <v>293</v>
      </c>
      <c r="B234" s="115" t="s">
        <v>290</v>
      </c>
      <c r="C234" s="115" t="s">
        <v>497</v>
      </c>
      <c r="D234" s="115" t="s">
        <v>315</v>
      </c>
      <c r="E234" s="128" t="s">
        <v>312</v>
      </c>
      <c r="F234" s="155"/>
      <c r="G234" s="155"/>
      <c r="H234" s="99"/>
      <c r="I234" s="83"/>
    </row>
    <row r="235" spans="1:9" s="84" customFormat="1" ht="12.75">
      <c r="A235" s="115">
        <v>1</v>
      </c>
      <c r="B235" s="115">
        <v>2</v>
      </c>
      <c r="C235" s="115">
        <v>3</v>
      </c>
      <c r="D235" s="115">
        <v>4</v>
      </c>
      <c r="E235" s="138">
        <v>5</v>
      </c>
      <c r="F235" s="139"/>
      <c r="G235" s="139"/>
      <c r="H235" s="83"/>
      <c r="I235" s="83"/>
    </row>
    <row r="236" spans="1:9" s="78" customFormat="1" ht="15.75">
      <c r="A236" s="119" t="s">
        <v>186</v>
      </c>
      <c r="B236" s="176"/>
      <c r="C236" s="166"/>
      <c r="D236" s="71"/>
      <c r="E236" s="71">
        <f>C236*D236</f>
        <v>0</v>
      </c>
      <c r="F236" s="68"/>
      <c r="G236" s="21"/>
      <c r="H236" s="82"/>
      <c r="I236" s="82"/>
    </row>
    <row r="237" spans="1:9" s="78" customFormat="1" ht="15.75">
      <c r="A237" s="119" t="s">
        <v>187</v>
      </c>
      <c r="B237" s="176"/>
      <c r="C237" s="166"/>
      <c r="D237" s="71"/>
      <c r="E237" s="71">
        <f aca="true" t="shared" si="3" ref="E237:E255">C237*D237</f>
        <v>0</v>
      </c>
      <c r="F237" s="68"/>
      <c r="G237" s="21"/>
      <c r="H237" s="82"/>
      <c r="I237" s="82"/>
    </row>
    <row r="238" spans="1:9" s="78" customFormat="1" ht="15.75">
      <c r="A238" s="119" t="s">
        <v>188</v>
      </c>
      <c r="B238" s="176"/>
      <c r="C238" s="166"/>
      <c r="D238" s="71"/>
      <c r="E238" s="71">
        <f t="shared" si="3"/>
        <v>0</v>
      </c>
      <c r="F238" s="68"/>
      <c r="G238" s="21"/>
      <c r="H238" s="82"/>
      <c r="I238" s="82"/>
    </row>
    <row r="239" spans="1:9" s="78" customFormat="1" ht="15.75">
      <c r="A239" s="119" t="s">
        <v>189</v>
      </c>
      <c r="B239" s="176"/>
      <c r="C239" s="166"/>
      <c r="D239" s="71"/>
      <c r="E239" s="71">
        <f t="shared" si="3"/>
        <v>0</v>
      </c>
      <c r="F239" s="68"/>
      <c r="G239" s="21"/>
      <c r="H239" s="82"/>
      <c r="I239" s="82"/>
    </row>
    <row r="240" spans="1:9" s="78" customFormat="1" ht="33.75" customHeight="1">
      <c r="A240" s="119" t="s">
        <v>190</v>
      </c>
      <c r="B240" s="176"/>
      <c r="C240" s="166"/>
      <c r="D240" s="71"/>
      <c r="E240" s="71">
        <f t="shared" si="3"/>
        <v>0</v>
      </c>
      <c r="F240" s="68"/>
      <c r="G240" s="21"/>
      <c r="H240" s="82"/>
      <c r="I240" s="82"/>
    </row>
    <row r="241" spans="1:9" s="78" customFormat="1" ht="33.75" customHeight="1">
      <c r="A241" s="119" t="s">
        <v>191</v>
      </c>
      <c r="B241" s="176"/>
      <c r="C241" s="166"/>
      <c r="D241" s="71"/>
      <c r="E241" s="71">
        <f t="shared" si="3"/>
        <v>0</v>
      </c>
      <c r="F241" s="68"/>
      <c r="G241" s="21"/>
      <c r="H241" s="82"/>
      <c r="I241" s="82"/>
    </row>
    <row r="242" spans="1:9" s="78" customFormat="1" ht="15.75">
      <c r="A242" s="119" t="s">
        <v>399</v>
      </c>
      <c r="B242" s="176"/>
      <c r="C242" s="166"/>
      <c r="D242" s="71"/>
      <c r="E242" s="71">
        <f t="shared" si="3"/>
        <v>0</v>
      </c>
      <c r="F242" s="68"/>
      <c r="G242" s="21"/>
      <c r="H242" s="82"/>
      <c r="I242" s="82"/>
    </row>
    <row r="243" spans="1:9" s="78" customFormat="1" ht="15.75">
      <c r="A243" s="119" t="s">
        <v>192</v>
      </c>
      <c r="B243" s="176"/>
      <c r="C243" s="166"/>
      <c r="D243" s="71"/>
      <c r="E243" s="71">
        <f t="shared" si="3"/>
        <v>0</v>
      </c>
      <c r="F243" s="68"/>
      <c r="G243" s="21"/>
      <c r="H243" s="82"/>
      <c r="I243" s="82"/>
    </row>
    <row r="244" spans="1:9" s="78" customFormat="1" ht="15.75">
      <c r="A244" s="119" t="s">
        <v>198</v>
      </c>
      <c r="B244" s="176"/>
      <c r="C244" s="166"/>
      <c r="D244" s="70"/>
      <c r="E244" s="71">
        <f t="shared" si="3"/>
        <v>0</v>
      </c>
      <c r="F244" s="177"/>
      <c r="G244" s="21"/>
      <c r="H244" s="82"/>
      <c r="I244" s="82"/>
    </row>
    <row r="245" spans="1:9" s="78" customFormat="1" ht="15.75">
      <c r="A245" s="119" t="s">
        <v>433</v>
      </c>
      <c r="B245" s="43"/>
      <c r="C245" s="166"/>
      <c r="D245" s="70"/>
      <c r="E245" s="71">
        <f t="shared" si="3"/>
        <v>0</v>
      </c>
      <c r="F245" s="177"/>
      <c r="G245" s="21"/>
      <c r="H245" s="82"/>
      <c r="I245" s="82"/>
    </row>
    <row r="246" spans="1:9" s="78" customFormat="1" ht="15.75">
      <c r="A246" s="335"/>
      <c r="B246" s="176"/>
      <c r="C246" s="166"/>
      <c r="D246" s="71"/>
      <c r="E246" s="71">
        <f t="shared" si="3"/>
        <v>0</v>
      </c>
      <c r="F246" s="68"/>
      <c r="G246" s="21"/>
      <c r="H246" s="82"/>
      <c r="I246" s="82"/>
    </row>
    <row r="247" spans="1:9" s="78" customFormat="1" ht="15.75">
      <c r="A247" s="335"/>
      <c r="B247" s="43"/>
      <c r="C247" s="166"/>
      <c r="D247" s="71"/>
      <c r="E247" s="71">
        <f t="shared" si="3"/>
        <v>0</v>
      </c>
      <c r="F247" s="68"/>
      <c r="G247" s="21"/>
      <c r="H247" s="82"/>
      <c r="I247" s="82"/>
    </row>
    <row r="248" spans="1:9" s="78" customFormat="1" ht="60" customHeight="1">
      <c r="A248" s="335"/>
      <c r="B248" s="43"/>
      <c r="C248" s="166"/>
      <c r="D248" s="71"/>
      <c r="E248" s="71">
        <f t="shared" si="3"/>
        <v>0</v>
      </c>
      <c r="F248" s="68"/>
      <c r="G248" s="21"/>
      <c r="H248" s="82"/>
      <c r="I248" s="82"/>
    </row>
    <row r="249" spans="1:9" s="78" customFormat="1" ht="43.5" customHeight="1">
      <c r="A249" s="335"/>
      <c r="B249" s="176"/>
      <c r="C249" s="166"/>
      <c r="D249" s="70"/>
      <c r="E249" s="71">
        <f t="shared" si="3"/>
        <v>0</v>
      </c>
      <c r="F249" s="334"/>
      <c r="G249" s="21"/>
      <c r="H249" s="82"/>
      <c r="I249" s="82"/>
    </row>
    <row r="250" spans="1:9" s="78" customFormat="1" ht="43.5" customHeight="1">
      <c r="A250" s="335"/>
      <c r="B250" s="43"/>
      <c r="C250" s="166"/>
      <c r="D250" s="70"/>
      <c r="E250" s="71">
        <f t="shared" si="3"/>
        <v>0</v>
      </c>
      <c r="F250" s="334"/>
      <c r="G250" s="21"/>
      <c r="H250" s="82"/>
      <c r="I250" s="82"/>
    </row>
    <row r="251" spans="1:9" s="78" customFormat="1" ht="21" customHeight="1">
      <c r="A251" s="335"/>
      <c r="B251" s="176"/>
      <c r="C251" s="166"/>
      <c r="D251" s="70"/>
      <c r="E251" s="71">
        <f t="shared" si="3"/>
        <v>0</v>
      </c>
      <c r="F251" s="334"/>
      <c r="G251" s="21"/>
      <c r="H251" s="82"/>
      <c r="I251" s="82"/>
    </row>
    <row r="252" spans="1:9" s="78" customFormat="1" ht="21.75" customHeight="1">
      <c r="A252" s="335"/>
      <c r="B252" s="43"/>
      <c r="C252" s="166"/>
      <c r="D252" s="70"/>
      <c r="E252" s="71">
        <f t="shared" si="3"/>
        <v>0</v>
      </c>
      <c r="F252" s="334"/>
      <c r="G252" s="21"/>
      <c r="H252" s="82"/>
      <c r="I252" s="82"/>
    </row>
    <row r="253" spans="1:9" s="78" customFormat="1" ht="44.25" customHeight="1">
      <c r="A253" s="309"/>
      <c r="B253" s="43"/>
      <c r="C253" s="166"/>
      <c r="D253" s="70"/>
      <c r="E253" s="71">
        <f t="shared" si="3"/>
        <v>0</v>
      </c>
      <c r="F253" s="334"/>
      <c r="G253" s="21"/>
      <c r="H253" s="82"/>
      <c r="I253" s="82"/>
    </row>
    <row r="254" spans="1:9" s="78" customFormat="1" ht="15.75">
      <c r="A254" s="309"/>
      <c r="B254" s="120"/>
      <c r="C254" s="166"/>
      <c r="D254" s="70"/>
      <c r="E254" s="71">
        <f t="shared" si="3"/>
        <v>0</v>
      </c>
      <c r="F254" s="159"/>
      <c r="G254" s="21"/>
      <c r="H254" s="82"/>
      <c r="I254" s="82"/>
    </row>
    <row r="255" spans="1:9" s="78" customFormat="1" ht="15.75">
      <c r="A255" s="309"/>
      <c r="B255" s="43"/>
      <c r="C255" s="166"/>
      <c r="D255" s="70"/>
      <c r="E255" s="71">
        <f t="shared" si="3"/>
        <v>0</v>
      </c>
      <c r="F255" s="334"/>
      <c r="G255" s="21"/>
      <c r="H255" s="82"/>
      <c r="I255" s="82"/>
    </row>
    <row r="256" spans="1:9" s="93" customFormat="1" ht="30.75" customHeight="1">
      <c r="A256" s="669" t="s">
        <v>526</v>
      </c>
      <c r="B256" s="669"/>
      <c r="C256" s="422" t="s">
        <v>148</v>
      </c>
      <c r="D256" s="423" t="s">
        <v>300</v>
      </c>
      <c r="E256" s="423">
        <f>SUM(E236:E255)</f>
        <v>0</v>
      </c>
      <c r="F256" s="147"/>
      <c r="G256" s="30"/>
      <c r="H256" s="103"/>
      <c r="I256" s="103"/>
    </row>
    <row r="257" spans="1:9" s="78" customFormat="1" ht="3" customHeight="1">
      <c r="A257" s="636" t="s">
        <v>498</v>
      </c>
      <c r="B257" s="636"/>
      <c r="C257" s="636"/>
      <c r="D257" s="636"/>
      <c r="E257" s="636"/>
      <c r="F257" s="35"/>
      <c r="G257" s="19"/>
      <c r="H257" s="82"/>
      <c r="I257" s="82"/>
    </row>
    <row r="258" spans="1:9" s="78" customFormat="1" ht="19.5" customHeight="1">
      <c r="A258" s="637"/>
      <c r="B258" s="637"/>
      <c r="C258" s="637"/>
      <c r="D258" s="637"/>
      <c r="E258" s="637"/>
      <c r="F258" s="400"/>
      <c r="G258" s="19"/>
      <c r="H258" s="82"/>
      <c r="I258" s="82"/>
    </row>
    <row r="259" spans="1:9" s="84" customFormat="1" ht="27.75" customHeight="1">
      <c r="A259" s="115" t="s">
        <v>293</v>
      </c>
      <c r="B259" s="115" t="s">
        <v>290</v>
      </c>
      <c r="C259" s="115" t="s">
        <v>291</v>
      </c>
      <c r="D259" s="128" t="s">
        <v>336</v>
      </c>
      <c r="E259" s="128" t="s">
        <v>312</v>
      </c>
      <c r="F259" s="155"/>
      <c r="G259" s="20"/>
      <c r="H259" s="83"/>
      <c r="I259" s="83"/>
    </row>
    <row r="260" spans="1:9" s="84" customFormat="1" ht="12.75">
      <c r="A260" s="115">
        <v>1</v>
      </c>
      <c r="B260" s="115">
        <v>2</v>
      </c>
      <c r="C260" s="115">
        <v>3</v>
      </c>
      <c r="D260" s="115">
        <v>4</v>
      </c>
      <c r="E260" s="115">
        <v>5</v>
      </c>
      <c r="F260" s="139"/>
      <c r="G260" s="20"/>
      <c r="H260" s="83"/>
      <c r="I260" s="83"/>
    </row>
    <row r="261" spans="1:9" s="78" customFormat="1" ht="32.25" customHeight="1">
      <c r="A261" s="119" t="s">
        <v>201</v>
      </c>
      <c r="B261" s="120"/>
      <c r="C261" s="71"/>
      <c r="D261" s="71"/>
      <c r="E261" s="71">
        <f>C261*D261</f>
        <v>0</v>
      </c>
      <c r="F261" s="159"/>
      <c r="G261" s="19"/>
      <c r="H261" s="82"/>
      <c r="I261" s="82"/>
    </row>
    <row r="262" spans="1:9" s="78" customFormat="1" ht="33" customHeight="1">
      <c r="A262" s="628" t="s">
        <v>526</v>
      </c>
      <c r="B262" s="628"/>
      <c r="C262" s="71">
        <f>SUM(C261:C261)</f>
        <v>0</v>
      </c>
      <c r="D262" s="71" t="s">
        <v>300</v>
      </c>
      <c r="E262" s="134">
        <f>SUM(E261:E261)</f>
        <v>0</v>
      </c>
      <c r="F262" s="147"/>
      <c r="G262" s="19"/>
      <c r="H262" s="82"/>
      <c r="I262" s="82"/>
    </row>
    <row r="263" spans="1:9" s="78" customFormat="1" ht="24" customHeight="1">
      <c r="A263" s="632" t="s">
        <v>500</v>
      </c>
      <c r="B263" s="632"/>
      <c r="C263" s="632"/>
      <c r="D263" s="632"/>
      <c r="E263" s="632"/>
      <c r="F263" s="406"/>
      <c r="G263" s="19"/>
      <c r="H263" s="82"/>
      <c r="I263" s="82"/>
    </row>
    <row r="264" spans="1:9" s="84" customFormat="1" ht="28.5" customHeight="1">
      <c r="A264" s="115" t="s">
        <v>293</v>
      </c>
      <c r="B264" s="115" t="s">
        <v>290</v>
      </c>
      <c r="C264" s="115" t="s">
        <v>291</v>
      </c>
      <c r="D264" s="115" t="s">
        <v>501</v>
      </c>
      <c r="E264" s="128" t="s">
        <v>164</v>
      </c>
      <c r="F264" s="155"/>
      <c r="G264" s="139"/>
      <c r="H264" s="83"/>
      <c r="I264" s="83"/>
    </row>
    <row r="265" spans="1:9" s="78" customFormat="1" ht="12.75">
      <c r="A265" s="337">
        <v>1</v>
      </c>
      <c r="B265" s="326">
        <v>2</v>
      </c>
      <c r="C265" s="326">
        <v>3</v>
      </c>
      <c r="D265" s="326">
        <v>4</v>
      </c>
      <c r="E265" s="326">
        <v>5</v>
      </c>
      <c r="F265" s="325"/>
      <c r="G265" s="21"/>
      <c r="H265" s="82"/>
      <c r="I265" s="82"/>
    </row>
    <row r="266" spans="1:9" s="78" customFormat="1" ht="15.75">
      <c r="A266" s="310" t="s">
        <v>387</v>
      </c>
      <c r="B266" s="39"/>
      <c r="C266" s="40"/>
      <c r="D266" s="178"/>
      <c r="E266" s="71">
        <f>C266*D266</f>
        <v>0</v>
      </c>
      <c r="F266" s="170"/>
      <c r="G266" s="21"/>
      <c r="H266" s="82"/>
      <c r="I266" s="82"/>
    </row>
    <row r="267" spans="1:9" s="78" customFormat="1" ht="15.75">
      <c r="A267" s="310" t="s">
        <v>388</v>
      </c>
      <c r="B267" s="39"/>
      <c r="C267" s="40"/>
      <c r="D267" s="178"/>
      <c r="E267" s="71">
        <f aca="true" t="shared" si="4" ref="E267:E318">C267*D267</f>
        <v>0</v>
      </c>
      <c r="F267" s="170"/>
      <c r="G267" s="21"/>
      <c r="H267" s="82"/>
      <c r="I267" s="82"/>
    </row>
    <row r="268" spans="1:9" s="78" customFormat="1" ht="15.75">
      <c r="A268" s="310" t="s">
        <v>389</v>
      </c>
      <c r="B268" s="39"/>
      <c r="C268" s="40"/>
      <c r="D268" s="178"/>
      <c r="E268" s="71">
        <f t="shared" si="4"/>
        <v>0</v>
      </c>
      <c r="F268" s="170"/>
      <c r="G268" s="21"/>
      <c r="H268" s="82"/>
      <c r="I268" s="82"/>
    </row>
    <row r="269" spans="1:9" s="78" customFormat="1" ht="15.75">
      <c r="A269" s="310" t="s">
        <v>390</v>
      </c>
      <c r="B269" s="39"/>
      <c r="C269" s="40"/>
      <c r="D269" s="178"/>
      <c r="E269" s="71">
        <f t="shared" si="4"/>
        <v>0</v>
      </c>
      <c r="F269" s="170"/>
      <c r="G269" s="336"/>
      <c r="H269" s="342"/>
      <c r="I269" s="82"/>
    </row>
    <row r="270" spans="1:9" s="78" customFormat="1" ht="15.75">
      <c r="A270" s="310" t="s">
        <v>391</v>
      </c>
      <c r="B270" s="39"/>
      <c r="C270" s="40"/>
      <c r="D270" s="178"/>
      <c r="E270" s="71">
        <f t="shared" si="4"/>
        <v>0</v>
      </c>
      <c r="F270" s="170"/>
      <c r="G270" s="21"/>
      <c r="H270" s="82"/>
      <c r="I270" s="82"/>
    </row>
    <row r="271" spans="1:9" s="78" customFormat="1" ht="15.75">
      <c r="A271" s="310" t="s">
        <v>502</v>
      </c>
      <c r="B271" s="39"/>
      <c r="C271" s="40"/>
      <c r="D271" s="178"/>
      <c r="E271" s="71">
        <f t="shared" si="4"/>
        <v>0</v>
      </c>
      <c r="F271" s="170"/>
      <c r="G271" s="21"/>
      <c r="H271" s="82"/>
      <c r="I271" s="82"/>
    </row>
    <row r="272" spans="1:9" s="78" customFormat="1" ht="15.75">
      <c r="A272" s="310" t="s">
        <v>503</v>
      </c>
      <c r="B272" s="39"/>
      <c r="C272" s="40"/>
      <c r="D272" s="178"/>
      <c r="E272" s="71">
        <f t="shared" si="4"/>
        <v>0</v>
      </c>
      <c r="F272" s="170"/>
      <c r="G272" s="21"/>
      <c r="H272" s="82"/>
      <c r="I272" s="82"/>
    </row>
    <row r="273" spans="1:9" s="78" customFormat="1" ht="15.75">
      <c r="A273" s="310"/>
      <c r="B273" s="39"/>
      <c r="C273" s="40"/>
      <c r="D273" s="178"/>
      <c r="E273" s="71">
        <f t="shared" si="4"/>
        <v>0</v>
      </c>
      <c r="F273" s="170"/>
      <c r="G273" s="21"/>
      <c r="H273" s="82"/>
      <c r="I273" s="82"/>
    </row>
    <row r="274" spans="1:9" s="78" customFormat="1" ht="15.75">
      <c r="A274" s="310"/>
      <c r="B274" s="39"/>
      <c r="C274" s="40"/>
      <c r="D274" s="178"/>
      <c r="E274" s="71">
        <f t="shared" si="4"/>
        <v>0</v>
      </c>
      <c r="F274" s="170"/>
      <c r="G274" s="21"/>
      <c r="H274" s="82"/>
      <c r="I274" s="82"/>
    </row>
    <row r="275" spans="1:9" s="78" customFormat="1" ht="15.75">
      <c r="A275" s="310"/>
      <c r="B275" s="39"/>
      <c r="C275" s="40"/>
      <c r="D275" s="178"/>
      <c r="E275" s="71">
        <f t="shared" si="4"/>
        <v>0</v>
      </c>
      <c r="F275" s="170"/>
      <c r="G275" s="21"/>
      <c r="H275" s="82"/>
      <c r="I275" s="82"/>
    </row>
    <row r="276" spans="1:9" s="78" customFormat="1" ht="15.75">
      <c r="A276" s="310"/>
      <c r="B276" s="39"/>
      <c r="C276" s="40"/>
      <c r="D276" s="178"/>
      <c r="E276" s="71">
        <f t="shared" si="4"/>
        <v>0</v>
      </c>
      <c r="F276" s="170"/>
      <c r="G276" s="21"/>
      <c r="H276" s="82"/>
      <c r="I276" s="82"/>
    </row>
    <row r="277" spans="1:9" s="78" customFormat="1" ht="15.75">
      <c r="A277" s="310"/>
      <c r="B277" s="39"/>
      <c r="C277" s="40"/>
      <c r="D277" s="178"/>
      <c r="E277" s="71">
        <f t="shared" si="4"/>
        <v>0</v>
      </c>
      <c r="F277" s="170"/>
      <c r="G277" s="21"/>
      <c r="H277" s="82"/>
      <c r="I277" s="82"/>
    </row>
    <row r="278" spans="1:9" s="78" customFormat="1" ht="15.75">
      <c r="A278" s="310"/>
      <c r="B278" s="39"/>
      <c r="C278" s="40"/>
      <c r="D278" s="178"/>
      <c r="E278" s="71">
        <f t="shared" si="4"/>
        <v>0</v>
      </c>
      <c r="F278" s="170"/>
      <c r="G278" s="21"/>
      <c r="H278" s="82"/>
      <c r="I278" s="82"/>
    </row>
    <row r="279" spans="1:9" s="78" customFormat="1" ht="15.75">
      <c r="A279" s="310"/>
      <c r="B279" s="179"/>
      <c r="C279" s="180"/>
      <c r="D279" s="178"/>
      <c r="E279" s="71">
        <f t="shared" si="4"/>
        <v>0</v>
      </c>
      <c r="F279" s="170"/>
      <c r="G279" s="21"/>
      <c r="H279" s="82"/>
      <c r="I279" s="82"/>
    </row>
    <row r="280" spans="1:9" s="78" customFormat="1" ht="15.75">
      <c r="A280" s="310"/>
      <c r="B280" s="181"/>
      <c r="C280" s="180"/>
      <c r="D280" s="178"/>
      <c r="E280" s="71">
        <f t="shared" si="4"/>
        <v>0</v>
      </c>
      <c r="F280" s="170"/>
      <c r="G280" s="21"/>
      <c r="H280" s="82"/>
      <c r="I280" s="82"/>
    </row>
    <row r="281" spans="1:9" s="78" customFormat="1" ht="15.75">
      <c r="A281" s="310"/>
      <c r="B281" s="179"/>
      <c r="C281" s="180"/>
      <c r="D281" s="178"/>
      <c r="E281" s="71">
        <f t="shared" si="4"/>
        <v>0</v>
      </c>
      <c r="F281" s="170"/>
      <c r="G281" s="21"/>
      <c r="H281" s="82"/>
      <c r="I281" s="82"/>
    </row>
    <row r="282" spans="1:9" s="78" customFormat="1" ht="15.75">
      <c r="A282" s="310"/>
      <c r="B282" s="179"/>
      <c r="C282" s="180"/>
      <c r="D282" s="178"/>
      <c r="E282" s="71">
        <f t="shared" si="4"/>
        <v>0</v>
      </c>
      <c r="F282" s="170"/>
      <c r="G282" s="21"/>
      <c r="H282" s="82"/>
      <c r="I282" s="82"/>
    </row>
    <row r="283" spans="1:9" s="78" customFormat="1" ht="15.75">
      <c r="A283" s="310"/>
      <c r="B283" s="181"/>
      <c r="C283" s="180"/>
      <c r="D283" s="178"/>
      <c r="E283" s="71">
        <f t="shared" si="4"/>
        <v>0</v>
      </c>
      <c r="F283" s="170"/>
      <c r="G283" s="21"/>
      <c r="H283" s="82"/>
      <c r="I283" s="82"/>
    </row>
    <row r="284" spans="1:9" s="78" customFormat="1" ht="15.75">
      <c r="A284" s="310"/>
      <c r="B284" s="179"/>
      <c r="C284" s="180"/>
      <c r="D284" s="178"/>
      <c r="E284" s="71">
        <f t="shared" si="4"/>
        <v>0</v>
      </c>
      <c r="F284" s="170"/>
      <c r="G284" s="21"/>
      <c r="H284" s="82"/>
      <c r="I284" s="82"/>
    </row>
    <row r="285" spans="1:9" s="78" customFormat="1" ht="15.75">
      <c r="A285" s="310"/>
      <c r="B285" s="179"/>
      <c r="C285" s="180"/>
      <c r="D285" s="178"/>
      <c r="E285" s="71">
        <f t="shared" si="4"/>
        <v>0</v>
      </c>
      <c r="F285" s="170"/>
      <c r="G285" s="21"/>
      <c r="H285" s="82"/>
      <c r="I285" s="82"/>
    </row>
    <row r="286" spans="1:9" s="78" customFormat="1" ht="15.75">
      <c r="A286" s="310"/>
      <c r="B286" s="179"/>
      <c r="C286" s="180"/>
      <c r="D286" s="178"/>
      <c r="E286" s="71">
        <f t="shared" si="4"/>
        <v>0</v>
      </c>
      <c r="F286" s="170"/>
      <c r="G286" s="21"/>
      <c r="H286" s="82"/>
      <c r="I286" s="82"/>
    </row>
    <row r="287" spans="1:9" s="78" customFormat="1" ht="15.75">
      <c r="A287" s="310"/>
      <c r="B287" s="179"/>
      <c r="C287" s="180"/>
      <c r="D287" s="178"/>
      <c r="E287" s="71">
        <f t="shared" si="4"/>
        <v>0</v>
      </c>
      <c r="F287" s="170"/>
      <c r="G287" s="21"/>
      <c r="H287" s="82"/>
      <c r="I287" s="82"/>
    </row>
    <row r="288" spans="1:9" s="78" customFormat="1" ht="15.75">
      <c r="A288" s="310"/>
      <c r="B288" s="39"/>
      <c r="C288" s="40"/>
      <c r="D288" s="178"/>
      <c r="E288" s="71">
        <f t="shared" si="4"/>
        <v>0</v>
      </c>
      <c r="F288" s="170"/>
      <c r="G288" s="21"/>
      <c r="H288" s="82"/>
      <c r="I288" s="82"/>
    </row>
    <row r="289" spans="1:9" s="78" customFormat="1" ht="15.75">
      <c r="A289" s="310"/>
      <c r="B289" s="179"/>
      <c r="C289" s="180"/>
      <c r="D289" s="178"/>
      <c r="E289" s="71">
        <f t="shared" si="4"/>
        <v>0</v>
      </c>
      <c r="F289" s="170"/>
      <c r="G289" s="21"/>
      <c r="H289" s="82"/>
      <c r="I289" s="82"/>
    </row>
    <row r="290" spans="1:9" s="78" customFormat="1" ht="15.75">
      <c r="A290" s="310"/>
      <c r="B290" s="179"/>
      <c r="C290" s="180"/>
      <c r="D290" s="178"/>
      <c r="E290" s="71">
        <f t="shared" si="4"/>
        <v>0</v>
      </c>
      <c r="F290" s="170"/>
      <c r="G290" s="21"/>
      <c r="H290" s="82"/>
      <c r="I290" s="82"/>
    </row>
    <row r="291" spans="1:9" s="78" customFormat="1" ht="15.75">
      <c r="A291" s="310"/>
      <c r="B291" s="179"/>
      <c r="C291" s="180"/>
      <c r="D291" s="178"/>
      <c r="E291" s="71">
        <f t="shared" si="4"/>
        <v>0</v>
      </c>
      <c r="F291" s="170"/>
      <c r="G291" s="21"/>
      <c r="H291" s="82"/>
      <c r="I291" s="82"/>
    </row>
    <row r="292" spans="1:9" s="78" customFormat="1" ht="18" customHeight="1">
      <c r="A292" s="310"/>
      <c r="B292" s="338"/>
      <c r="C292" s="40"/>
      <c r="D292" s="178"/>
      <c r="E292" s="71">
        <f t="shared" si="4"/>
        <v>0</v>
      </c>
      <c r="F292" s="170"/>
      <c r="G292" s="21"/>
      <c r="H292" s="82"/>
      <c r="I292" s="82"/>
    </row>
    <row r="293" spans="1:9" s="78" customFormat="1" ht="15.75">
      <c r="A293" s="310"/>
      <c r="B293" s="338"/>
      <c r="C293" s="40"/>
      <c r="D293" s="178"/>
      <c r="E293" s="71">
        <f t="shared" si="4"/>
        <v>0</v>
      </c>
      <c r="F293" s="170"/>
      <c r="G293" s="21"/>
      <c r="H293" s="82"/>
      <c r="I293" s="82"/>
    </row>
    <row r="294" spans="1:9" s="78" customFormat="1" ht="15.75">
      <c r="A294" s="310"/>
      <c r="B294" s="338"/>
      <c r="C294" s="40"/>
      <c r="D294" s="178"/>
      <c r="E294" s="71">
        <f t="shared" si="4"/>
        <v>0</v>
      </c>
      <c r="F294" s="170"/>
      <c r="G294" s="21"/>
      <c r="H294" s="82"/>
      <c r="I294" s="82"/>
    </row>
    <row r="295" spans="1:9" s="78" customFormat="1" ht="15.75">
      <c r="A295" s="310"/>
      <c r="B295" s="338"/>
      <c r="C295" s="40"/>
      <c r="D295" s="178"/>
      <c r="E295" s="71">
        <f t="shared" si="4"/>
        <v>0</v>
      </c>
      <c r="F295" s="170"/>
      <c r="G295" s="21"/>
      <c r="H295" s="82"/>
      <c r="I295" s="82"/>
    </row>
    <row r="296" spans="1:9" s="78" customFormat="1" ht="15.75">
      <c r="A296" s="310"/>
      <c r="B296" s="338"/>
      <c r="C296" s="40"/>
      <c r="D296" s="178"/>
      <c r="E296" s="71">
        <f t="shared" si="4"/>
        <v>0</v>
      </c>
      <c r="F296" s="170"/>
      <c r="G296" s="21"/>
      <c r="H296" s="82"/>
      <c r="I296" s="82"/>
    </row>
    <row r="297" spans="1:9" s="78" customFormat="1" ht="15.75">
      <c r="A297" s="310"/>
      <c r="B297" s="338"/>
      <c r="C297" s="40"/>
      <c r="D297" s="178"/>
      <c r="E297" s="71">
        <f t="shared" si="4"/>
        <v>0</v>
      </c>
      <c r="F297" s="170"/>
      <c r="G297" s="21"/>
      <c r="H297" s="82"/>
      <c r="I297" s="82"/>
    </row>
    <row r="298" spans="1:9" s="78" customFormat="1" ht="15.75">
      <c r="A298" s="310"/>
      <c r="B298" s="150"/>
      <c r="C298" s="40"/>
      <c r="D298" s="178"/>
      <c r="E298" s="71">
        <f t="shared" si="4"/>
        <v>0</v>
      </c>
      <c r="F298" s="170"/>
      <c r="G298" s="21"/>
      <c r="H298" s="82"/>
      <c r="I298" s="82"/>
    </row>
    <row r="299" spans="1:9" s="78" customFormat="1" ht="15.75">
      <c r="A299" s="310"/>
      <c r="B299" s="150"/>
      <c r="C299" s="40"/>
      <c r="D299" s="178"/>
      <c r="E299" s="71">
        <f t="shared" si="4"/>
        <v>0</v>
      </c>
      <c r="F299" s="170"/>
      <c r="G299" s="21"/>
      <c r="H299" s="82"/>
      <c r="I299" s="82"/>
    </row>
    <row r="300" spans="1:9" s="78" customFormat="1" ht="15.75">
      <c r="A300" s="310"/>
      <c r="B300" s="150"/>
      <c r="C300" s="40"/>
      <c r="D300" s="178"/>
      <c r="E300" s="71">
        <f t="shared" si="4"/>
        <v>0</v>
      </c>
      <c r="F300" s="170"/>
      <c r="G300" s="21"/>
      <c r="H300" s="82"/>
      <c r="I300" s="82"/>
    </row>
    <row r="301" spans="1:9" s="78" customFormat="1" ht="15.75">
      <c r="A301" s="310"/>
      <c r="B301" s="39"/>
      <c r="C301" s="182"/>
      <c r="D301" s="178"/>
      <c r="E301" s="71">
        <f t="shared" si="4"/>
        <v>0</v>
      </c>
      <c r="F301" s="170"/>
      <c r="G301" s="21"/>
      <c r="H301" s="82"/>
      <c r="I301" s="82"/>
    </row>
    <row r="302" spans="1:9" s="78" customFormat="1" ht="15.75">
      <c r="A302" s="310"/>
      <c r="B302" s="39"/>
      <c r="C302" s="41"/>
      <c r="D302" s="178"/>
      <c r="E302" s="71">
        <f t="shared" si="4"/>
        <v>0</v>
      </c>
      <c r="F302" s="170"/>
      <c r="G302" s="21"/>
      <c r="H302" s="82"/>
      <c r="I302" s="82"/>
    </row>
    <row r="303" spans="1:9" s="78" customFormat="1" ht="15.75">
      <c r="A303" s="310"/>
      <c r="B303" s="42"/>
      <c r="C303" s="41"/>
      <c r="D303" s="178"/>
      <c r="E303" s="71">
        <f t="shared" si="4"/>
        <v>0</v>
      </c>
      <c r="F303" s="170"/>
      <c r="G303" s="21"/>
      <c r="H303" s="82"/>
      <c r="I303" s="82"/>
    </row>
    <row r="304" spans="1:9" s="78" customFormat="1" ht="15.75">
      <c r="A304" s="310"/>
      <c r="B304" s="183"/>
      <c r="C304" s="41"/>
      <c r="D304" s="178"/>
      <c r="E304" s="71">
        <f t="shared" si="4"/>
        <v>0</v>
      </c>
      <c r="F304" s="170"/>
      <c r="G304" s="21"/>
      <c r="H304" s="82"/>
      <c r="I304" s="82"/>
    </row>
    <row r="305" spans="1:9" s="78" customFormat="1" ht="15.75">
      <c r="A305" s="310"/>
      <c r="B305" s="183"/>
      <c r="C305" s="41"/>
      <c r="D305" s="178"/>
      <c r="E305" s="71">
        <f t="shared" si="4"/>
        <v>0</v>
      </c>
      <c r="F305" s="170"/>
      <c r="G305" s="21"/>
      <c r="H305" s="82"/>
      <c r="I305" s="82"/>
    </row>
    <row r="306" spans="1:9" s="78" customFormat="1" ht="15.75">
      <c r="A306" s="310"/>
      <c r="B306" s="179"/>
      <c r="C306" s="41"/>
      <c r="D306" s="178"/>
      <c r="E306" s="71">
        <f t="shared" si="4"/>
        <v>0</v>
      </c>
      <c r="F306" s="170"/>
      <c r="G306" s="21"/>
      <c r="H306" s="82"/>
      <c r="I306" s="82"/>
    </row>
    <row r="307" spans="1:9" s="78" customFormat="1" ht="15.75">
      <c r="A307" s="310"/>
      <c r="B307" s="179"/>
      <c r="C307" s="41"/>
      <c r="D307" s="178"/>
      <c r="E307" s="71">
        <f t="shared" si="4"/>
        <v>0</v>
      </c>
      <c r="F307" s="170"/>
      <c r="G307" s="21"/>
      <c r="H307" s="82"/>
      <c r="I307" s="82"/>
    </row>
    <row r="308" spans="1:9" s="78" customFormat="1" ht="15.75">
      <c r="A308" s="310"/>
      <c r="B308" s="179"/>
      <c r="C308" s="41"/>
      <c r="D308" s="178"/>
      <c r="E308" s="71">
        <f t="shared" si="4"/>
        <v>0</v>
      </c>
      <c r="F308" s="170"/>
      <c r="G308" s="21"/>
      <c r="H308" s="82"/>
      <c r="I308" s="82"/>
    </row>
    <row r="309" spans="1:9" s="78" customFormat="1" ht="15.75">
      <c r="A309" s="310"/>
      <c r="B309" s="179"/>
      <c r="C309" s="41"/>
      <c r="D309" s="178"/>
      <c r="E309" s="71">
        <f t="shared" si="4"/>
        <v>0</v>
      </c>
      <c r="F309" s="170"/>
      <c r="G309" s="21"/>
      <c r="H309" s="82"/>
      <c r="I309" s="82"/>
    </row>
    <row r="310" spans="1:9" s="78" customFormat="1" ht="15.75">
      <c r="A310" s="310"/>
      <c r="B310" s="42"/>
      <c r="C310" s="180"/>
      <c r="D310" s="178"/>
      <c r="E310" s="71">
        <f t="shared" si="4"/>
        <v>0</v>
      </c>
      <c r="F310" s="170"/>
      <c r="G310" s="21"/>
      <c r="H310" s="82"/>
      <c r="I310" s="82"/>
    </row>
    <row r="311" spans="1:9" s="78" customFormat="1" ht="15.75">
      <c r="A311" s="310"/>
      <c r="B311" s="42"/>
      <c r="C311" s="180"/>
      <c r="D311" s="178"/>
      <c r="E311" s="71">
        <f t="shared" si="4"/>
        <v>0</v>
      </c>
      <c r="F311" s="170"/>
      <c r="G311" s="21"/>
      <c r="H311" s="82"/>
      <c r="I311" s="82"/>
    </row>
    <row r="312" spans="1:9" s="78" customFormat="1" ht="13.5" customHeight="1">
      <c r="A312" s="310"/>
      <c r="B312" s="42"/>
      <c r="C312" s="180"/>
      <c r="D312" s="178"/>
      <c r="E312" s="71">
        <f t="shared" si="4"/>
        <v>0</v>
      </c>
      <c r="F312" s="170"/>
      <c r="G312" s="21"/>
      <c r="H312" s="82"/>
      <c r="I312" s="82"/>
    </row>
    <row r="313" spans="1:9" s="78" customFormat="1" ht="14.25" customHeight="1">
      <c r="A313" s="310"/>
      <c r="B313" s="39"/>
      <c r="C313" s="180"/>
      <c r="D313" s="178"/>
      <c r="E313" s="71">
        <f t="shared" si="4"/>
        <v>0</v>
      </c>
      <c r="F313" s="170"/>
      <c r="G313" s="21"/>
      <c r="H313" s="82"/>
      <c r="I313" s="82"/>
    </row>
    <row r="314" spans="1:9" s="78" customFormat="1" ht="14.25" customHeight="1">
      <c r="A314" s="310"/>
      <c r="B314" s="39"/>
      <c r="C314" s="180"/>
      <c r="D314" s="178"/>
      <c r="E314" s="71">
        <f t="shared" si="4"/>
        <v>0</v>
      </c>
      <c r="F314" s="170"/>
      <c r="G314" s="21"/>
      <c r="H314" s="82"/>
      <c r="I314" s="82"/>
    </row>
    <row r="315" spans="1:9" s="78" customFormat="1" ht="14.25" customHeight="1">
      <c r="A315" s="310"/>
      <c r="B315" s="39"/>
      <c r="C315" s="180"/>
      <c r="D315" s="178"/>
      <c r="E315" s="71">
        <f t="shared" si="4"/>
        <v>0</v>
      </c>
      <c r="F315" s="170"/>
      <c r="G315" s="21"/>
      <c r="H315" s="82"/>
      <c r="I315" s="82"/>
    </row>
    <row r="316" spans="1:9" s="78" customFormat="1" ht="15.75">
      <c r="A316" s="310"/>
      <c r="B316" s="39"/>
      <c r="C316" s="180"/>
      <c r="D316" s="178"/>
      <c r="E316" s="71">
        <f t="shared" si="4"/>
        <v>0</v>
      </c>
      <c r="F316" s="170"/>
      <c r="G316" s="21"/>
      <c r="H316" s="82"/>
      <c r="I316" s="82"/>
    </row>
    <row r="317" spans="1:9" s="78" customFormat="1" ht="15.75">
      <c r="A317" s="310"/>
      <c r="B317" s="39"/>
      <c r="C317" s="40"/>
      <c r="D317" s="178"/>
      <c r="E317" s="71">
        <f t="shared" si="4"/>
        <v>0</v>
      </c>
      <c r="F317" s="170"/>
      <c r="G317" s="21"/>
      <c r="H317" s="82"/>
      <c r="I317" s="82"/>
    </row>
    <row r="318" spans="1:9" s="78" customFormat="1" ht="17.25" customHeight="1">
      <c r="A318" s="310"/>
      <c r="B318" s="39"/>
      <c r="C318" s="40"/>
      <c r="D318" s="178"/>
      <c r="E318" s="71">
        <f t="shared" si="4"/>
        <v>0</v>
      </c>
      <c r="F318" s="170"/>
      <c r="G318" s="21"/>
      <c r="H318" s="82"/>
      <c r="I318" s="82"/>
    </row>
    <row r="319" spans="1:9" s="93" customFormat="1" ht="25.5" customHeight="1">
      <c r="A319" s="628" t="s">
        <v>526</v>
      </c>
      <c r="B319" s="628"/>
      <c r="C319" s="324">
        <f>SUM(C266:C318)</f>
        <v>0</v>
      </c>
      <c r="D319" s="140" t="s">
        <v>300</v>
      </c>
      <c r="E319" s="134">
        <f>SUM(E266:E318)</f>
        <v>0</v>
      </c>
      <c r="F319" s="147"/>
      <c r="G319" s="30"/>
      <c r="H319" s="103"/>
      <c r="I319" s="103"/>
    </row>
    <row r="320" spans="1:9" s="93" customFormat="1" ht="27" customHeight="1">
      <c r="A320" s="164"/>
      <c r="B320" s="164"/>
      <c r="C320" s="141"/>
      <c r="D320" s="141"/>
      <c r="E320" s="147"/>
      <c r="F320" s="147"/>
      <c r="G320" s="147"/>
      <c r="H320" s="96"/>
      <c r="I320" s="103"/>
    </row>
    <row r="321" spans="1:9" s="93" customFormat="1" ht="27" customHeight="1">
      <c r="A321" s="628" t="s">
        <v>527</v>
      </c>
      <c r="B321" s="628"/>
      <c r="C321" s="324"/>
      <c r="D321" s="164"/>
      <c r="E321" s="147"/>
      <c r="F321" s="147"/>
      <c r="G321" s="147"/>
      <c r="H321" s="96"/>
      <c r="I321" s="103"/>
    </row>
    <row r="322" spans="1:9" s="98" customFormat="1" ht="54" customHeight="1">
      <c r="A322" s="627" t="s">
        <v>421</v>
      </c>
      <c r="B322" s="627"/>
      <c r="C322" s="624"/>
      <c r="D322" s="624"/>
      <c r="E322" s="151"/>
      <c r="F322" s="195"/>
      <c r="G322" s="154"/>
      <c r="H322" s="344"/>
      <c r="I322" s="344"/>
    </row>
    <row r="323" spans="1:9" s="98" customFormat="1" ht="18" customHeight="1">
      <c r="A323" s="151"/>
      <c r="B323" s="153"/>
      <c r="C323" s="625" t="s">
        <v>274</v>
      </c>
      <c r="D323" s="625"/>
      <c r="E323" s="151"/>
      <c r="F323" s="151" t="s">
        <v>275</v>
      </c>
      <c r="G323" s="154"/>
      <c r="H323" s="344"/>
      <c r="I323" s="344"/>
    </row>
    <row r="324" spans="1:9" s="98" customFormat="1" ht="18" customHeight="1">
      <c r="A324" s="151" t="s">
        <v>243</v>
      </c>
      <c r="B324" s="153"/>
      <c r="C324" s="624"/>
      <c r="D324" s="624"/>
      <c r="E324" s="151"/>
      <c r="F324" s="195"/>
      <c r="G324" s="154"/>
      <c r="H324" s="344"/>
      <c r="I324" s="344"/>
    </row>
    <row r="325" spans="1:9" s="98" customFormat="1" ht="10.5" customHeight="1">
      <c r="A325" s="151"/>
      <c r="B325" s="153"/>
      <c r="C325" s="625" t="s">
        <v>274</v>
      </c>
      <c r="D325" s="625"/>
      <c r="E325" s="151"/>
      <c r="F325" s="151" t="s">
        <v>275</v>
      </c>
      <c r="G325" s="154"/>
      <c r="H325" s="344"/>
      <c r="I325" s="344"/>
    </row>
    <row r="326" spans="1:9" s="98" customFormat="1" ht="15.75">
      <c r="A326" s="44" t="s">
        <v>438</v>
      </c>
      <c r="B326" s="153"/>
      <c r="C326" s="624"/>
      <c r="D326" s="624"/>
      <c r="E326" s="151"/>
      <c r="F326" s="195"/>
      <c r="G326" s="154"/>
      <c r="H326" s="344"/>
      <c r="I326" s="344"/>
    </row>
    <row r="327" spans="1:9" s="98" customFormat="1" ht="18.75" customHeight="1">
      <c r="A327" s="151"/>
      <c r="B327" s="151"/>
      <c r="C327" s="625" t="s">
        <v>274</v>
      </c>
      <c r="D327" s="625"/>
      <c r="E327" s="151"/>
      <c r="F327" s="151" t="s">
        <v>275</v>
      </c>
      <c r="G327" s="154"/>
      <c r="H327" s="344"/>
      <c r="I327" s="344"/>
    </row>
    <row r="328" spans="1:9" s="98" customFormat="1" ht="15.75">
      <c r="A328" s="151" t="s">
        <v>19</v>
      </c>
      <c r="B328" s="151"/>
      <c r="C328" s="151"/>
      <c r="D328" s="151"/>
      <c r="E328" s="151"/>
      <c r="F328" s="151"/>
      <c r="G328" s="154"/>
      <c r="H328" s="344"/>
      <c r="I328" s="344"/>
    </row>
    <row r="329" spans="1:9" ht="8.25" customHeight="1">
      <c r="A329" s="151"/>
      <c r="B329" s="151"/>
      <c r="C329" s="151"/>
      <c r="D329" s="151"/>
      <c r="E329" s="151"/>
      <c r="F329" s="151"/>
      <c r="G329" s="152"/>
      <c r="H329" s="343"/>
      <c r="I329" s="343"/>
    </row>
    <row r="330" spans="1:10" ht="14.25" customHeight="1">
      <c r="A330" s="626"/>
      <c r="B330" s="626"/>
      <c r="C330" s="153"/>
      <c r="D330" s="153"/>
      <c r="E330" s="153"/>
      <c r="F330" s="414"/>
      <c r="G330" s="414"/>
      <c r="H330" s="153"/>
      <c r="I330" s="153"/>
      <c r="J330" s="152"/>
    </row>
    <row r="331" spans="1:10" s="98" customFormat="1" ht="15.75">
      <c r="A331" s="153"/>
      <c r="B331" s="153"/>
      <c r="C331" s="631"/>
      <c r="D331" s="631"/>
      <c r="E331" s="415"/>
      <c r="F331" s="623"/>
      <c r="G331" s="623"/>
      <c r="H331" s="364"/>
      <c r="I331" s="364"/>
      <c r="J331" s="116"/>
    </row>
    <row r="332" spans="8:9" ht="12.75">
      <c r="H332" s="343"/>
      <c r="I332" s="343"/>
    </row>
    <row r="333" spans="8:9" ht="12.75">
      <c r="H333" s="343"/>
      <c r="I333" s="343"/>
    </row>
    <row r="334" spans="8:9" ht="12.75">
      <c r="H334" s="343"/>
      <c r="I334" s="343"/>
    </row>
  </sheetData>
  <sheetProtection/>
  <mergeCells count="97">
    <mergeCell ref="C325:D325"/>
    <mergeCell ref="C326:D326"/>
    <mergeCell ref="C327:D327"/>
    <mergeCell ref="A330:B330"/>
    <mergeCell ref="C331:D331"/>
    <mergeCell ref="F331:G331"/>
    <mergeCell ref="A205:F205"/>
    <mergeCell ref="A256:B256"/>
    <mergeCell ref="A257:E258"/>
    <mergeCell ref="A262:B262"/>
    <mergeCell ref="A263:E263"/>
    <mergeCell ref="A319:B319"/>
    <mergeCell ref="A206:E206"/>
    <mergeCell ref="A210:B210"/>
    <mergeCell ref="A212:E212"/>
    <mergeCell ref="A202:B202"/>
    <mergeCell ref="A204:B204"/>
    <mergeCell ref="C204:F204"/>
    <mergeCell ref="A114:E114"/>
    <mergeCell ref="A122:A123"/>
    <mergeCell ref="B122:B123"/>
    <mergeCell ref="C122:C123"/>
    <mergeCell ref="A102:E102"/>
    <mergeCell ref="A103:F103"/>
    <mergeCell ref="A104:F104"/>
    <mergeCell ref="A112:B112"/>
    <mergeCell ref="A113:B113"/>
    <mergeCell ref="E122:E123"/>
    <mergeCell ref="F122:F123"/>
    <mergeCell ref="D122:D123"/>
    <mergeCell ref="A119:B119"/>
    <mergeCell ref="A121:E121"/>
    <mergeCell ref="A45:B45"/>
    <mergeCell ref="A46:E46"/>
    <mergeCell ref="A51:E51"/>
    <mergeCell ref="A39:B39"/>
    <mergeCell ref="A41:F41"/>
    <mergeCell ref="A78:F78"/>
    <mergeCell ref="A54:E54"/>
    <mergeCell ref="A74:B74"/>
    <mergeCell ref="A52:B52"/>
    <mergeCell ref="C27:F27"/>
    <mergeCell ref="A28:F28"/>
    <mergeCell ref="A29:F29"/>
    <mergeCell ref="A37:B37"/>
    <mergeCell ref="C39:F39"/>
    <mergeCell ref="A40:F40"/>
    <mergeCell ref="C324:D324"/>
    <mergeCell ref="A230:B230"/>
    <mergeCell ref="A231:B231"/>
    <mergeCell ref="A233:E233"/>
    <mergeCell ref="A321:B321"/>
    <mergeCell ref="C24:D24"/>
    <mergeCell ref="C25:D25"/>
    <mergeCell ref="A26:B26"/>
    <mergeCell ref="C26:D26"/>
    <mergeCell ref="A27:B27"/>
    <mergeCell ref="A322:B322"/>
    <mergeCell ref="C322:D322"/>
    <mergeCell ref="C323:D323"/>
    <mergeCell ref="A79:E79"/>
    <mergeCell ref="A94:B94"/>
    <mergeCell ref="C94:F94"/>
    <mergeCell ref="A95:F95"/>
    <mergeCell ref="A96:E96"/>
    <mergeCell ref="A100:B100"/>
    <mergeCell ref="A101:E101"/>
    <mergeCell ref="A9:F9"/>
    <mergeCell ref="A10:A12"/>
    <mergeCell ref="B10:B12"/>
    <mergeCell ref="C10:C12"/>
    <mergeCell ref="D10:G10"/>
    <mergeCell ref="A92:B92"/>
    <mergeCell ref="A65:B65"/>
    <mergeCell ref="A50:B50"/>
    <mergeCell ref="C52:F52"/>
    <mergeCell ref="A53:F53"/>
    <mergeCell ref="H10:H12"/>
    <mergeCell ref="I10:I12"/>
    <mergeCell ref="A19:B19"/>
    <mergeCell ref="A75:B75"/>
    <mergeCell ref="A77:B77"/>
    <mergeCell ref="C77:F77"/>
    <mergeCell ref="A20:B20"/>
    <mergeCell ref="A21:F21"/>
    <mergeCell ref="A22:F22"/>
    <mergeCell ref="C23:D23"/>
    <mergeCell ref="A1:G1"/>
    <mergeCell ref="A2:G2"/>
    <mergeCell ref="A3:G3"/>
    <mergeCell ref="A4:F4"/>
    <mergeCell ref="A6:F6"/>
    <mergeCell ref="D11:D12"/>
    <mergeCell ref="E11:G11"/>
    <mergeCell ref="A8:F8"/>
    <mergeCell ref="C7:F7"/>
    <mergeCell ref="A7:B7"/>
  </mergeCells>
  <printOptions/>
  <pageMargins left="0.31496062992125984" right="0.31496062992125984" top="0.15748031496062992" bottom="0.15748031496062992" header="0" footer="0"/>
  <pageSetup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94"/>
  <sheetViews>
    <sheetView zoomScale="86" zoomScaleNormal="86" zoomScalePageLayoutView="0" workbookViewId="0" topLeftCell="A1">
      <selection activeCell="F28" sqref="F28"/>
    </sheetView>
  </sheetViews>
  <sheetFormatPr defaultColWidth="9.140625" defaultRowHeight="15"/>
  <cols>
    <col min="1" max="1" width="6.57421875" style="8" customWidth="1"/>
    <col min="2" max="2" width="30.7109375" style="8" customWidth="1"/>
    <col min="3" max="3" width="13.8515625" style="8" customWidth="1"/>
    <col min="4" max="4" width="11.8515625" style="8" customWidth="1"/>
    <col min="5" max="5" width="17.00390625" style="8" customWidth="1"/>
    <col min="6" max="6" width="31.00390625" style="8" customWidth="1"/>
    <col min="7" max="7" width="25.7109375" style="8" customWidth="1"/>
    <col min="8" max="8" width="13.57421875" style="8" customWidth="1"/>
    <col min="9" max="9" width="15.140625" style="8" customWidth="1"/>
    <col min="10" max="16384" width="9.140625" style="8" customWidth="1"/>
  </cols>
  <sheetData>
    <row r="1" spans="1:8" ht="9.75" customHeight="1">
      <c r="A1" s="18"/>
      <c r="B1" s="18"/>
      <c r="C1" s="18"/>
      <c r="D1" s="18"/>
      <c r="E1" s="18"/>
      <c r="F1" s="18"/>
      <c r="G1" s="18"/>
      <c r="H1" s="18"/>
    </row>
    <row r="2" spans="1:8" ht="17.25" customHeight="1">
      <c r="A2" s="685" t="s">
        <v>510</v>
      </c>
      <c r="B2" s="685"/>
      <c r="C2" s="685"/>
      <c r="D2" s="685"/>
      <c r="E2" s="685"/>
      <c r="F2" s="685"/>
      <c r="G2" s="685"/>
      <c r="H2" s="29"/>
    </row>
    <row r="3" spans="1:9" ht="15.75">
      <c r="A3" s="685"/>
      <c r="B3" s="685"/>
      <c r="C3" s="685"/>
      <c r="D3" s="685"/>
      <c r="E3" s="685"/>
      <c r="F3" s="685"/>
      <c r="G3" s="685"/>
      <c r="H3" s="29"/>
      <c r="I3" s="29"/>
    </row>
    <row r="4" spans="1:8" ht="14.25" customHeight="1">
      <c r="A4" s="686" t="s">
        <v>332</v>
      </c>
      <c r="B4" s="686"/>
      <c r="C4" s="686"/>
      <c r="D4" s="686"/>
      <c r="E4" s="686"/>
      <c r="F4" s="686"/>
      <c r="G4" s="686"/>
      <c r="H4" s="10"/>
    </row>
    <row r="5" spans="1:9" s="9" customFormat="1" ht="37.5" customHeight="1">
      <c r="A5" s="687" t="s">
        <v>425</v>
      </c>
      <c r="B5" s="688"/>
      <c r="C5" s="688"/>
      <c r="D5" s="688"/>
      <c r="E5" s="688"/>
      <c r="F5" s="688"/>
      <c r="G5" s="688"/>
      <c r="H5" s="66"/>
      <c r="I5" s="33"/>
    </row>
    <row r="6" spans="1:9" s="9" customFormat="1" ht="24" customHeight="1">
      <c r="A6" s="688" t="s">
        <v>471</v>
      </c>
      <c r="B6" s="688"/>
      <c r="C6" s="688"/>
      <c r="D6" s="688"/>
      <c r="E6" s="688"/>
      <c r="F6" s="688"/>
      <c r="G6" s="688"/>
      <c r="H6" s="52"/>
      <c r="I6" s="52"/>
    </row>
    <row r="7" spans="1:7" s="9" customFormat="1" ht="12.75">
      <c r="A7" s="7"/>
      <c r="F7" s="686" t="s">
        <v>435</v>
      </c>
      <c r="G7" s="686"/>
    </row>
    <row r="8" spans="1:7" s="9" customFormat="1" ht="12.75">
      <c r="A8" s="7"/>
      <c r="F8" s="7"/>
      <c r="G8" s="7"/>
    </row>
    <row r="9" spans="1:7" s="9" customFormat="1" ht="25.5" customHeight="1">
      <c r="A9" s="677" t="s">
        <v>436</v>
      </c>
      <c r="B9" s="677"/>
      <c r="C9" s="677"/>
      <c r="D9" s="678"/>
      <c r="E9" s="679"/>
      <c r="F9" s="679"/>
      <c r="G9" s="680"/>
    </row>
    <row r="10" spans="1:7" s="9" customFormat="1" ht="12.75">
      <c r="A10" s="7"/>
      <c r="F10" s="7"/>
      <c r="G10" s="7"/>
    </row>
    <row r="11" spans="1:9" s="9" customFormat="1" ht="15.75" customHeight="1">
      <c r="A11" s="641" t="s">
        <v>480</v>
      </c>
      <c r="B11" s="641"/>
      <c r="C11" s="642"/>
      <c r="D11" s="642"/>
      <c r="E11" s="642"/>
      <c r="F11" s="642"/>
      <c r="G11" s="27"/>
      <c r="H11" s="79"/>
      <c r="I11" s="79"/>
    </row>
    <row r="12" spans="1:9" s="9" customFormat="1" ht="12.75" customHeight="1">
      <c r="A12" s="643" t="s">
        <v>7</v>
      </c>
      <c r="B12" s="643"/>
      <c r="C12" s="643"/>
      <c r="D12" s="643"/>
      <c r="E12" s="643"/>
      <c r="F12" s="643"/>
      <c r="G12" s="27"/>
      <c r="H12" s="79"/>
      <c r="I12" s="79"/>
    </row>
    <row r="13" spans="1:9" s="9" customFormat="1" ht="15.75" customHeight="1">
      <c r="A13" s="649" t="s">
        <v>361</v>
      </c>
      <c r="B13" s="649"/>
      <c r="C13" s="649"/>
      <c r="D13" s="649"/>
      <c r="E13" s="649"/>
      <c r="F13" s="408"/>
      <c r="G13" s="158"/>
      <c r="H13" s="81"/>
      <c r="I13" s="81"/>
    </row>
    <row r="14" spans="1:9" s="9" customFormat="1" ht="34.5" customHeight="1">
      <c r="A14" s="635" t="s">
        <v>515</v>
      </c>
      <c r="B14" s="689"/>
      <c r="C14" s="689"/>
      <c r="D14" s="689"/>
      <c r="E14" s="689"/>
      <c r="F14" s="690"/>
      <c r="G14" s="690"/>
      <c r="H14" s="81"/>
      <c r="I14" s="81"/>
    </row>
    <row r="15" spans="1:9" s="9" customFormat="1" ht="15.75">
      <c r="A15" s="408"/>
      <c r="B15" s="408"/>
      <c r="C15" s="408"/>
      <c r="D15" s="408"/>
      <c r="E15" s="408"/>
      <c r="F15" s="408"/>
      <c r="G15" s="158"/>
      <c r="H15" s="81"/>
      <c r="I15" s="81"/>
    </row>
    <row r="16" spans="1:9" s="9" customFormat="1" ht="12.75">
      <c r="A16" s="639" t="s">
        <v>293</v>
      </c>
      <c r="B16" s="639" t="s">
        <v>289</v>
      </c>
      <c r="C16" s="639" t="s">
        <v>294</v>
      </c>
      <c r="D16" s="639" t="s">
        <v>295</v>
      </c>
      <c r="E16" s="639"/>
      <c r="F16" s="639"/>
      <c r="G16" s="639"/>
      <c r="H16" s="639" t="s">
        <v>296</v>
      </c>
      <c r="I16" s="640" t="s">
        <v>523</v>
      </c>
    </row>
    <row r="17" spans="1:9" s="9" customFormat="1" ht="12.75">
      <c r="A17" s="639"/>
      <c r="B17" s="639"/>
      <c r="C17" s="639"/>
      <c r="D17" s="639" t="s">
        <v>215</v>
      </c>
      <c r="E17" s="639" t="s">
        <v>208</v>
      </c>
      <c r="F17" s="639"/>
      <c r="G17" s="639"/>
      <c r="H17" s="639"/>
      <c r="I17" s="639"/>
    </row>
    <row r="18" spans="1:9" s="9" customFormat="1" ht="25.5">
      <c r="A18" s="639"/>
      <c r="B18" s="639"/>
      <c r="C18" s="639"/>
      <c r="D18" s="639"/>
      <c r="E18" s="115" t="s">
        <v>297</v>
      </c>
      <c r="F18" s="115" t="s">
        <v>298</v>
      </c>
      <c r="G18" s="115" t="s">
        <v>299</v>
      </c>
      <c r="H18" s="639"/>
      <c r="I18" s="639"/>
    </row>
    <row r="19" spans="1:9" s="9" customFormat="1" ht="12.75">
      <c r="A19" s="115">
        <v>1</v>
      </c>
      <c r="B19" s="115">
        <v>2</v>
      </c>
      <c r="C19" s="115">
        <v>3</v>
      </c>
      <c r="D19" s="115">
        <v>4</v>
      </c>
      <c r="E19" s="115">
        <v>5</v>
      </c>
      <c r="F19" s="115">
        <v>6</v>
      </c>
      <c r="G19" s="115">
        <v>7</v>
      </c>
      <c r="H19" s="115">
        <v>8</v>
      </c>
      <c r="I19" s="115">
        <v>9</v>
      </c>
    </row>
    <row r="20" spans="1:9" s="9" customFormat="1" ht="15.75">
      <c r="A20" s="119" t="s">
        <v>362</v>
      </c>
      <c r="B20" s="120"/>
      <c r="C20" s="166"/>
      <c r="D20" s="71">
        <f>E20+F20+G20</f>
        <v>0</v>
      </c>
      <c r="E20" s="71"/>
      <c r="F20" s="71"/>
      <c r="G20" s="71"/>
      <c r="H20" s="71">
        <f>D20*20%</f>
        <v>0</v>
      </c>
      <c r="I20" s="71">
        <f>(C20*(D20+H20))*12</f>
        <v>0</v>
      </c>
    </row>
    <row r="21" spans="1:9" s="9" customFormat="1" ht="15.75">
      <c r="A21" s="119" t="s">
        <v>363</v>
      </c>
      <c r="B21" s="120"/>
      <c r="C21" s="166"/>
      <c r="D21" s="71">
        <f>E21+F21+G21</f>
        <v>0</v>
      </c>
      <c r="E21" s="71"/>
      <c r="F21" s="71"/>
      <c r="G21" s="71"/>
      <c r="H21" s="71">
        <f>D21*20%</f>
        <v>0</v>
      </c>
      <c r="I21" s="71">
        <f>(C21*(D21+H21))*12</f>
        <v>0</v>
      </c>
    </row>
    <row r="22" spans="1:9" s="9" customFormat="1" ht="15.75">
      <c r="A22" s="119" t="s">
        <v>364</v>
      </c>
      <c r="B22" s="120"/>
      <c r="C22" s="166"/>
      <c r="D22" s="71">
        <f>E22+F22+G22</f>
        <v>0</v>
      </c>
      <c r="E22" s="71"/>
      <c r="F22" s="71"/>
      <c r="G22" s="71"/>
      <c r="H22" s="71">
        <f>D22*20%</f>
        <v>0</v>
      </c>
      <c r="I22" s="71">
        <f>(C22*(D22+H22))*12</f>
        <v>0</v>
      </c>
    </row>
    <row r="23" spans="1:9" s="9" customFormat="1" ht="15.75">
      <c r="A23" s="119" t="s">
        <v>365</v>
      </c>
      <c r="B23" s="120"/>
      <c r="C23" s="166"/>
      <c r="D23" s="71">
        <f>E23+F23+G23</f>
        <v>0</v>
      </c>
      <c r="E23" s="71"/>
      <c r="F23" s="71"/>
      <c r="G23" s="71"/>
      <c r="H23" s="71">
        <f>D23*20%</f>
        <v>0</v>
      </c>
      <c r="I23" s="71">
        <f>(C23*(D23+H23))*12</f>
        <v>0</v>
      </c>
    </row>
    <row r="24" spans="1:9" s="9" customFormat="1" ht="15.75">
      <c r="A24" s="119" t="s">
        <v>366</v>
      </c>
      <c r="B24" s="120"/>
      <c r="C24" s="166"/>
      <c r="D24" s="71">
        <f>E24+F24+G24</f>
        <v>0</v>
      </c>
      <c r="E24" s="71"/>
      <c r="F24" s="71"/>
      <c r="G24" s="71"/>
      <c r="H24" s="71">
        <f>D24*20%</f>
        <v>0</v>
      </c>
      <c r="I24" s="71">
        <f>(C24*(D24+H24))*12</f>
        <v>0</v>
      </c>
    </row>
    <row r="25" spans="1:9" s="9" customFormat="1" ht="15.75">
      <c r="A25" s="647" t="s">
        <v>426</v>
      </c>
      <c r="B25" s="647"/>
      <c r="C25" s="324">
        <f>SUM(C20:C24)</f>
        <v>0</v>
      </c>
      <c r="D25" s="134">
        <f>SUM(D20:D24)</f>
        <v>0</v>
      </c>
      <c r="E25" s="134" t="s">
        <v>300</v>
      </c>
      <c r="F25" s="134" t="s">
        <v>300</v>
      </c>
      <c r="G25" s="134" t="s">
        <v>300</v>
      </c>
      <c r="H25" s="134">
        <f>SUM(H20:H24)</f>
        <v>0</v>
      </c>
      <c r="I25" s="134">
        <f>ROUND(SUM(I20:I24),0)</f>
        <v>0</v>
      </c>
    </row>
    <row r="26" spans="1:9" s="9" customFormat="1" ht="15.75">
      <c r="A26" s="119" t="s">
        <v>362</v>
      </c>
      <c r="B26" s="120"/>
      <c r="C26" s="166"/>
      <c r="D26" s="71">
        <f aca="true" t="shared" si="0" ref="D26:D31">E26+F26+G26</f>
        <v>0</v>
      </c>
      <c r="E26" s="71"/>
      <c r="F26" s="71"/>
      <c r="G26" s="71"/>
      <c r="H26" s="71">
        <f aca="true" t="shared" si="1" ref="H26:H33">D26*20%</f>
        <v>0</v>
      </c>
      <c r="I26" s="71">
        <f>(C26*(D26+H26))*12</f>
        <v>0</v>
      </c>
    </row>
    <row r="27" spans="1:9" s="9" customFormat="1" ht="15.75">
      <c r="A27" s="119" t="s">
        <v>363</v>
      </c>
      <c r="B27" s="120"/>
      <c r="C27" s="166"/>
      <c r="D27" s="71">
        <f>E27+F27+G27</f>
        <v>0</v>
      </c>
      <c r="E27" s="71"/>
      <c r="F27" s="71"/>
      <c r="G27" s="71"/>
      <c r="H27" s="71">
        <f>D27*20%</f>
        <v>0</v>
      </c>
      <c r="I27" s="71">
        <f>(C27*(D27+H27))*12</f>
        <v>0</v>
      </c>
    </row>
    <row r="28" spans="1:9" s="9" customFormat="1" ht="15.75">
      <c r="A28" s="119" t="s">
        <v>364</v>
      </c>
      <c r="B28" s="120"/>
      <c r="C28" s="166"/>
      <c r="D28" s="71">
        <f t="shared" si="0"/>
        <v>0</v>
      </c>
      <c r="E28" s="71"/>
      <c r="F28" s="71"/>
      <c r="G28" s="71"/>
      <c r="H28" s="71">
        <f t="shared" si="1"/>
        <v>0</v>
      </c>
      <c r="I28" s="71">
        <f>(C28*(D28+H28))*12</f>
        <v>0</v>
      </c>
    </row>
    <row r="29" spans="1:9" s="9" customFormat="1" ht="15.75">
      <c r="A29" s="119" t="s">
        <v>365</v>
      </c>
      <c r="B29" s="120"/>
      <c r="C29" s="166"/>
      <c r="D29" s="71">
        <f t="shared" si="0"/>
        <v>0</v>
      </c>
      <c r="E29" s="71"/>
      <c r="F29" s="71"/>
      <c r="G29" s="71"/>
      <c r="H29" s="71">
        <f t="shared" si="1"/>
        <v>0</v>
      </c>
      <c r="I29" s="71">
        <f>(C29*(D29+H29))*7</f>
        <v>0</v>
      </c>
    </row>
    <row r="30" spans="1:9" s="9" customFormat="1" ht="15.75">
      <c r="A30" s="119" t="s">
        <v>366</v>
      </c>
      <c r="B30" s="43"/>
      <c r="C30" s="166"/>
      <c r="D30" s="71">
        <f t="shared" si="0"/>
        <v>0</v>
      </c>
      <c r="E30" s="71"/>
      <c r="F30" s="71"/>
      <c r="G30" s="71"/>
      <c r="H30" s="71">
        <f t="shared" si="1"/>
        <v>0</v>
      </c>
      <c r="I30" s="71">
        <f>(C30*(D30+H30))*7</f>
        <v>0</v>
      </c>
    </row>
    <row r="31" spans="1:9" s="9" customFormat="1" ht="15.75" customHeight="1">
      <c r="A31" s="119" t="s">
        <v>427</v>
      </c>
      <c r="B31" s="43"/>
      <c r="C31" s="166"/>
      <c r="D31" s="71">
        <f t="shared" si="0"/>
        <v>0</v>
      </c>
      <c r="E31" s="71"/>
      <c r="F31" s="71"/>
      <c r="G31" s="71"/>
      <c r="H31" s="71">
        <f t="shared" si="1"/>
        <v>0</v>
      </c>
      <c r="I31" s="71">
        <f>(C31*(D31+H31))*7</f>
        <v>0</v>
      </c>
    </row>
    <row r="32" spans="1:9" s="9" customFormat="1" ht="15.75">
      <c r="A32" s="119" t="s">
        <v>428</v>
      </c>
      <c r="B32" s="43"/>
      <c r="C32" s="166"/>
      <c r="D32" s="71">
        <f>E32+G32</f>
        <v>0</v>
      </c>
      <c r="E32" s="71"/>
      <c r="F32" s="71"/>
      <c r="G32" s="71"/>
      <c r="H32" s="71">
        <f t="shared" si="1"/>
        <v>0</v>
      </c>
      <c r="I32" s="71">
        <f>(C32*(D32+H32))*7</f>
        <v>0</v>
      </c>
    </row>
    <row r="33" spans="1:9" s="9" customFormat="1" ht="15.75">
      <c r="A33" s="119" t="s">
        <v>429</v>
      </c>
      <c r="B33" s="43"/>
      <c r="C33" s="166"/>
      <c r="D33" s="71">
        <f>E33+G33</f>
        <v>0</v>
      </c>
      <c r="E33" s="71"/>
      <c r="F33" s="71"/>
      <c r="G33" s="71"/>
      <c r="H33" s="71">
        <f t="shared" si="1"/>
        <v>0</v>
      </c>
      <c r="I33" s="71">
        <f>(C33*(D33+H33))*7</f>
        <v>0</v>
      </c>
    </row>
    <row r="34" spans="1:9" s="9" customFormat="1" ht="15.75">
      <c r="A34" s="628" t="s">
        <v>431</v>
      </c>
      <c r="B34" s="628"/>
      <c r="C34" s="324">
        <f>SUM(C26:C33)</f>
        <v>0</v>
      </c>
      <c r="D34" s="324">
        <f>SUM(D26:D33)</f>
        <v>0</v>
      </c>
      <c r="E34" s="134" t="s">
        <v>300</v>
      </c>
      <c r="F34" s="134" t="s">
        <v>300</v>
      </c>
      <c r="G34" s="134" t="s">
        <v>300</v>
      </c>
      <c r="H34" s="134">
        <f>SUM(H26:H33)</f>
        <v>0</v>
      </c>
      <c r="I34" s="134">
        <f>SUM(I26:I33)</f>
        <v>0</v>
      </c>
    </row>
    <row r="35" spans="1:9" s="9" customFormat="1" ht="15.75">
      <c r="A35" s="638" t="s">
        <v>340</v>
      </c>
      <c r="B35" s="638"/>
      <c r="C35" s="134">
        <f>C25+C34</f>
        <v>0</v>
      </c>
      <c r="D35" s="134">
        <f>D25+D34</f>
        <v>0</v>
      </c>
      <c r="E35" s="71" t="s">
        <v>300</v>
      </c>
      <c r="F35" s="71" t="s">
        <v>300</v>
      </c>
      <c r="G35" s="71" t="s">
        <v>300</v>
      </c>
      <c r="H35" s="134">
        <f>H25+H34</f>
        <v>0</v>
      </c>
      <c r="I35" s="134">
        <f>I25+I34</f>
        <v>0</v>
      </c>
    </row>
    <row r="36" spans="1:7" s="9" customFormat="1" ht="12.75">
      <c r="A36" s="7"/>
      <c r="F36" s="7"/>
      <c r="G36" s="7"/>
    </row>
    <row r="37" spans="1:7" s="9" customFormat="1" ht="15.75">
      <c r="A37" s="641" t="s">
        <v>480</v>
      </c>
      <c r="B37" s="641"/>
      <c r="C37" s="35"/>
      <c r="D37" s="35"/>
      <c r="E37" s="35"/>
      <c r="F37" s="35"/>
      <c r="G37" s="7"/>
    </row>
    <row r="38" spans="1:7" s="9" customFormat="1" ht="15.75">
      <c r="A38" s="643" t="s">
        <v>7</v>
      </c>
      <c r="B38" s="643"/>
      <c r="C38" s="643"/>
      <c r="D38" s="643"/>
      <c r="E38" s="643"/>
      <c r="F38" s="643"/>
      <c r="G38" s="7"/>
    </row>
    <row r="39" spans="1:7" s="9" customFormat="1" ht="67.5" customHeight="1">
      <c r="A39" s="658" t="s">
        <v>367</v>
      </c>
      <c r="B39" s="658"/>
      <c r="C39" s="658"/>
      <c r="D39" s="658"/>
      <c r="E39" s="658"/>
      <c r="F39" s="658"/>
      <c r="G39" s="7"/>
    </row>
    <row r="40" spans="1:7" s="9" customFormat="1" ht="25.5">
      <c r="A40" s="115" t="s">
        <v>293</v>
      </c>
      <c r="B40" s="115" t="s">
        <v>305</v>
      </c>
      <c r="C40" s="639" t="s">
        <v>306</v>
      </c>
      <c r="D40" s="639"/>
      <c r="E40" s="115" t="s">
        <v>16</v>
      </c>
      <c r="F40" s="155"/>
      <c r="G40" s="7"/>
    </row>
    <row r="41" spans="1:7" s="9" customFormat="1" ht="12.75">
      <c r="A41" s="115">
        <v>1</v>
      </c>
      <c r="B41" s="115">
        <v>2</v>
      </c>
      <c r="C41" s="639">
        <v>3</v>
      </c>
      <c r="D41" s="639"/>
      <c r="E41" s="115">
        <v>4</v>
      </c>
      <c r="F41" s="155"/>
      <c r="G41" s="7"/>
    </row>
    <row r="42" spans="1:7" s="9" customFormat="1" ht="173.25">
      <c r="A42" s="308" t="s">
        <v>8</v>
      </c>
      <c r="B42" s="304" t="s">
        <v>368</v>
      </c>
      <c r="C42" s="654">
        <f>I26</f>
        <v>0</v>
      </c>
      <c r="D42" s="654"/>
      <c r="E42" s="305">
        <f>C42*30.2%</f>
        <v>0</v>
      </c>
      <c r="F42" s="162"/>
      <c r="G42" s="7"/>
    </row>
    <row r="43" spans="1:7" s="9" customFormat="1" ht="15.75">
      <c r="A43" s="652" t="s">
        <v>338</v>
      </c>
      <c r="B43" s="652"/>
      <c r="C43" s="653" t="s">
        <v>300</v>
      </c>
      <c r="D43" s="653"/>
      <c r="E43" s="306">
        <f>E42</f>
        <v>0</v>
      </c>
      <c r="F43" s="163"/>
      <c r="G43" s="7"/>
    </row>
    <row r="44" spans="1:7" s="9" customFormat="1" ht="173.25">
      <c r="A44" s="308" t="s">
        <v>9</v>
      </c>
      <c r="B44" s="304" t="s">
        <v>368</v>
      </c>
      <c r="C44" s="654">
        <f>I35</f>
        <v>0</v>
      </c>
      <c r="D44" s="654"/>
      <c r="E44" s="305">
        <f>C44*30.2%</f>
        <v>0</v>
      </c>
      <c r="F44" s="162"/>
      <c r="G44" s="7"/>
    </row>
    <row r="45" spans="1:7" s="9" customFormat="1" ht="15.75">
      <c r="A45" s="655" t="s">
        <v>341</v>
      </c>
      <c r="B45" s="655"/>
      <c r="C45" s="656" t="s">
        <v>300</v>
      </c>
      <c r="D45" s="656"/>
      <c r="E45" s="134">
        <f>E44</f>
        <v>0</v>
      </c>
      <c r="F45" s="147"/>
      <c r="G45" s="7"/>
    </row>
    <row r="46" spans="1:7" s="9" customFormat="1" ht="15.75">
      <c r="A46" s="638" t="s">
        <v>506</v>
      </c>
      <c r="B46" s="638"/>
      <c r="C46" s="657">
        <f>C42+C44</f>
        <v>0</v>
      </c>
      <c r="D46" s="657"/>
      <c r="E46" s="134">
        <f>E43+E45</f>
        <v>0</v>
      </c>
      <c r="F46" s="147"/>
      <c r="G46" s="7"/>
    </row>
    <row r="47" spans="1:7" s="9" customFormat="1" ht="12.75">
      <c r="A47" s="7"/>
      <c r="F47" s="7"/>
      <c r="G47" s="7"/>
    </row>
    <row r="48" spans="1:8" s="9" customFormat="1" ht="15.75" customHeight="1">
      <c r="A48" s="676" t="s">
        <v>513</v>
      </c>
      <c r="B48" s="676"/>
      <c r="C48" s="676"/>
      <c r="D48" s="676"/>
      <c r="E48" s="676"/>
      <c r="F48" s="676"/>
      <c r="G48" s="676"/>
      <c r="H48" s="676"/>
    </row>
    <row r="49" spans="1:7" s="12" customFormat="1" ht="38.25" customHeight="1">
      <c r="A49" s="11" t="s">
        <v>293</v>
      </c>
      <c r="B49" s="11" t="s">
        <v>290</v>
      </c>
      <c r="C49" s="11" t="s">
        <v>335</v>
      </c>
      <c r="D49" s="11" t="s">
        <v>314</v>
      </c>
      <c r="E49" s="13" t="s">
        <v>312</v>
      </c>
      <c r="F49" s="16" t="s">
        <v>511</v>
      </c>
      <c r="G49" s="16" t="s">
        <v>512</v>
      </c>
    </row>
    <row r="50" spans="1:7" s="12" customFormat="1" ht="12.75">
      <c r="A50" s="11">
        <v>1</v>
      </c>
      <c r="B50" s="11">
        <v>2</v>
      </c>
      <c r="C50" s="11">
        <v>3</v>
      </c>
      <c r="D50" s="11">
        <v>4</v>
      </c>
      <c r="E50" s="14">
        <v>5</v>
      </c>
      <c r="F50" s="15">
        <v>6</v>
      </c>
      <c r="G50" s="15">
        <v>7</v>
      </c>
    </row>
    <row r="51" spans="1:7" s="9" customFormat="1" ht="29.25" customHeight="1">
      <c r="A51" s="54">
        <v>1</v>
      </c>
      <c r="B51" s="55"/>
      <c r="C51" s="56"/>
      <c r="D51" s="56"/>
      <c r="E51" s="57">
        <f>C51*D51</f>
        <v>0</v>
      </c>
      <c r="F51" s="58"/>
      <c r="G51" s="58"/>
    </row>
    <row r="52" spans="1:7" s="9" customFormat="1" ht="32.25" customHeight="1">
      <c r="A52" s="59">
        <v>2</v>
      </c>
      <c r="B52" s="59"/>
      <c r="C52" s="47"/>
      <c r="D52" s="47"/>
      <c r="E52" s="57">
        <f>C52*D52</f>
        <v>0</v>
      </c>
      <c r="F52" s="58"/>
      <c r="G52" s="39"/>
    </row>
    <row r="53" spans="1:7" s="9" customFormat="1" ht="31.5" customHeight="1">
      <c r="A53" s="671" t="s">
        <v>339</v>
      </c>
      <c r="B53" s="672"/>
      <c r="C53" s="32" t="s">
        <v>148</v>
      </c>
      <c r="D53" s="32" t="s">
        <v>148</v>
      </c>
      <c r="E53" s="51">
        <f>SUM(E51:E52)</f>
        <v>0</v>
      </c>
      <c r="F53" s="60"/>
      <c r="G53" s="60"/>
    </row>
    <row r="54" spans="1:7" s="9" customFormat="1" ht="17.25" customHeight="1">
      <c r="A54" s="673" t="s">
        <v>342</v>
      </c>
      <c r="B54" s="674"/>
      <c r="C54" s="32" t="s">
        <v>300</v>
      </c>
      <c r="D54" s="32" t="s">
        <v>300</v>
      </c>
      <c r="E54" s="61">
        <f>E53</f>
        <v>0</v>
      </c>
      <c r="F54" s="60"/>
      <c r="G54" s="60"/>
    </row>
    <row r="55" s="9" customFormat="1" ht="17.25" customHeight="1">
      <c r="A55" s="7"/>
    </row>
    <row r="56" spans="1:8" s="9" customFormat="1" ht="17.25" customHeight="1">
      <c r="A56" s="676" t="s">
        <v>514</v>
      </c>
      <c r="B56" s="676"/>
      <c r="C56" s="676"/>
      <c r="D56" s="676"/>
      <c r="E56" s="676"/>
      <c r="F56" s="676"/>
      <c r="G56" s="676"/>
      <c r="H56" s="676"/>
    </row>
    <row r="57" spans="1:8" s="9" customFormat="1" ht="49.5" customHeight="1">
      <c r="A57" s="11" t="s">
        <v>293</v>
      </c>
      <c r="B57" s="11" t="s">
        <v>290</v>
      </c>
      <c r="C57" s="11" t="s">
        <v>335</v>
      </c>
      <c r="D57" s="11" t="s">
        <v>314</v>
      </c>
      <c r="E57" s="13" t="s">
        <v>312</v>
      </c>
      <c r="F57" s="16" t="s">
        <v>511</v>
      </c>
      <c r="G57" s="16" t="s">
        <v>512</v>
      </c>
      <c r="H57" s="12"/>
    </row>
    <row r="58" spans="1:8" s="9" customFormat="1" ht="17.25" customHeight="1">
      <c r="A58" s="11">
        <v>1</v>
      </c>
      <c r="B58" s="11">
        <v>2</v>
      </c>
      <c r="C58" s="11">
        <v>3</v>
      </c>
      <c r="D58" s="11">
        <v>4</v>
      </c>
      <c r="E58" s="14">
        <v>5</v>
      </c>
      <c r="F58" s="15">
        <v>6</v>
      </c>
      <c r="G58" s="15">
        <v>7</v>
      </c>
      <c r="H58" s="12"/>
    </row>
    <row r="59" spans="1:7" s="9" customFormat="1" ht="17.25" customHeight="1">
      <c r="A59" s="54">
        <v>1</v>
      </c>
      <c r="B59" s="55"/>
      <c r="C59" s="56"/>
      <c r="D59" s="56"/>
      <c r="E59" s="57"/>
      <c r="F59" s="58"/>
      <c r="G59" s="58"/>
    </row>
    <row r="60" spans="1:7" s="9" customFormat="1" ht="17.25" customHeight="1">
      <c r="A60" s="59">
        <v>2</v>
      </c>
      <c r="B60" s="59"/>
      <c r="C60" s="47"/>
      <c r="D60" s="47"/>
      <c r="E60" s="50"/>
      <c r="F60" s="58"/>
      <c r="G60" s="39"/>
    </row>
    <row r="61" spans="1:7" s="9" customFormat="1" ht="56.25" customHeight="1">
      <c r="A61" s="671" t="s">
        <v>431</v>
      </c>
      <c r="B61" s="672"/>
      <c r="C61" s="32" t="s">
        <v>148</v>
      </c>
      <c r="D61" s="32" t="s">
        <v>148</v>
      </c>
      <c r="E61" s="51">
        <f>SUM(E59:E60)</f>
        <v>0</v>
      </c>
      <c r="F61" s="60"/>
      <c r="G61" s="60"/>
    </row>
    <row r="62" spans="1:7" s="9" customFormat="1" ht="17.25" customHeight="1">
      <c r="A62" s="673" t="s">
        <v>342</v>
      </c>
      <c r="B62" s="674"/>
      <c r="C62" s="32" t="s">
        <v>300</v>
      </c>
      <c r="D62" s="32" t="s">
        <v>300</v>
      </c>
      <c r="E62" s="61">
        <f>E61</f>
        <v>0</v>
      </c>
      <c r="F62" s="60"/>
      <c r="G62" s="60"/>
    </row>
    <row r="63" spans="1:7" s="9" customFormat="1" ht="17.25" customHeight="1">
      <c r="A63" s="34"/>
      <c r="B63" s="34"/>
      <c r="C63" s="362"/>
      <c r="D63" s="362"/>
      <c r="E63" s="363"/>
      <c r="F63" s="419"/>
      <c r="G63" s="419"/>
    </row>
    <row r="64" spans="1:7" s="9" customFormat="1" ht="17.25" customHeight="1">
      <c r="A64" s="34"/>
      <c r="B64" s="34"/>
      <c r="C64" s="362"/>
      <c r="D64" s="362"/>
      <c r="E64" s="363"/>
      <c r="F64" s="417"/>
      <c r="G64" s="418"/>
    </row>
    <row r="65" spans="1:7" s="9" customFormat="1" ht="17.25" customHeight="1">
      <c r="A65" s="677" t="s">
        <v>436</v>
      </c>
      <c r="B65" s="677"/>
      <c r="C65" s="677"/>
      <c r="D65" s="678"/>
      <c r="E65" s="679"/>
      <c r="F65" s="679"/>
      <c r="G65" s="680"/>
    </row>
    <row r="66" spans="1:8" s="9" customFormat="1" ht="17.25" customHeight="1">
      <c r="A66" s="676" t="s">
        <v>423</v>
      </c>
      <c r="B66" s="676"/>
      <c r="C66" s="676"/>
      <c r="D66" s="676"/>
      <c r="E66" s="676"/>
      <c r="F66" s="676"/>
      <c r="G66" s="676"/>
      <c r="H66" s="676"/>
    </row>
    <row r="67" spans="1:8" s="9" customFormat="1" ht="51" customHeight="1">
      <c r="A67" s="11" t="s">
        <v>293</v>
      </c>
      <c r="B67" s="11" t="s">
        <v>290</v>
      </c>
      <c r="C67" s="11" t="s">
        <v>335</v>
      </c>
      <c r="D67" s="11" t="s">
        <v>314</v>
      </c>
      <c r="E67" s="13" t="s">
        <v>312</v>
      </c>
      <c r="F67" s="16" t="s">
        <v>511</v>
      </c>
      <c r="G67" s="16" t="s">
        <v>512</v>
      </c>
      <c r="H67" s="12"/>
    </row>
    <row r="68" spans="1:8" s="9" customFormat="1" ht="17.25" customHeight="1">
      <c r="A68" s="11">
        <v>1</v>
      </c>
      <c r="B68" s="11">
        <v>2</v>
      </c>
      <c r="C68" s="11">
        <v>3</v>
      </c>
      <c r="D68" s="11">
        <v>4</v>
      </c>
      <c r="E68" s="14">
        <v>5</v>
      </c>
      <c r="F68" s="15">
        <v>6</v>
      </c>
      <c r="G68" s="15">
        <v>7</v>
      </c>
      <c r="H68" s="12"/>
    </row>
    <row r="69" spans="1:7" s="9" customFormat="1" ht="17.25" customHeight="1">
      <c r="A69" s="54">
        <v>1</v>
      </c>
      <c r="B69" s="55"/>
      <c r="C69" s="56"/>
      <c r="D69" s="56"/>
      <c r="E69" s="57"/>
      <c r="F69" s="58"/>
      <c r="G69" s="58"/>
    </row>
    <row r="70" spans="1:7" s="9" customFormat="1" ht="17.25" customHeight="1">
      <c r="A70" s="59">
        <v>2</v>
      </c>
      <c r="B70" s="59"/>
      <c r="C70" s="47"/>
      <c r="D70" s="47"/>
      <c r="E70" s="50"/>
      <c r="F70" s="58"/>
      <c r="G70" s="39"/>
    </row>
    <row r="71" spans="1:7" s="9" customFormat="1" ht="50.25" customHeight="1">
      <c r="A71" s="671" t="s">
        <v>431</v>
      </c>
      <c r="B71" s="672"/>
      <c r="C71" s="32" t="s">
        <v>148</v>
      </c>
      <c r="D71" s="32" t="s">
        <v>148</v>
      </c>
      <c r="E71" s="51">
        <f>SUM(E69:E70)</f>
        <v>0</v>
      </c>
      <c r="F71" s="60"/>
      <c r="G71" s="60"/>
    </row>
    <row r="72" spans="1:7" s="9" customFormat="1" ht="17.25" customHeight="1">
      <c r="A72" s="673" t="s">
        <v>342</v>
      </c>
      <c r="B72" s="674"/>
      <c r="C72" s="32" t="s">
        <v>300</v>
      </c>
      <c r="D72" s="32" t="s">
        <v>300</v>
      </c>
      <c r="E72" s="61">
        <f>E71</f>
        <v>0</v>
      </c>
      <c r="F72" s="60"/>
      <c r="G72" s="60"/>
    </row>
    <row r="73" s="9" customFormat="1" ht="17.25" customHeight="1">
      <c r="A73" s="7"/>
    </row>
    <row r="74" spans="1:8" ht="24" customHeight="1" thickBot="1">
      <c r="A74" s="44"/>
      <c r="B74" s="44"/>
      <c r="C74" s="44"/>
      <c r="D74" s="44"/>
      <c r="E74" s="44"/>
      <c r="F74" s="44"/>
      <c r="G74" s="44"/>
      <c r="H74" s="44"/>
    </row>
    <row r="75" spans="1:8" ht="33" customHeight="1">
      <c r="A75" s="22" t="s">
        <v>293</v>
      </c>
      <c r="B75" s="23" t="s">
        <v>434</v>
      </c>
      <c r="C75" s="53" t="s">
        <v>149</v>
      </c>
      <c r="D75" s="53" t="s">
        <v>150</v>
      </c>
      <c r="E75" s="24" t="s">
        <v>151</v>
      </c>
      <c r="F75" s="62"/>
      <c r="G75" s="62"/>
      <c r="H75" s="44"/>
    </row>
    <row r="76" spans="1:8" ht="15.75">
      <c r="A76" s="25">
        <v>1</v>
      </c>
      <c r="B76" s="17">
        <v>2</v>
      </c>
      <c r="C76" s="17">
        <v>3</v>
      </c>
      <c r="D76" s="17">
        <v>4</v>
      </c>
      <c r="E76" s="26">
        <v>5</v>
      </c>
      <c r="F76" s="45"/>
      <c r="G76" s="45"/>
      <c r="H76" s="44"/>
    </row>
    <row r="77" spans="1:8" ht="15.75">
      <c r="A77" s="25">
        <v>1</v>
      </c>
      <c r="B77" s="17"/>
      <c r="C77" s="360"/>
      <c r="D77" s="360"/>
      <c r="E77" s="361">
        <f>C77+D77</f>
        <v>0</v>
      </c>
      <c r="F77" s="45"/>
      <c r="G77" s="45"/>
      <c r="H77" s="44"/>
    </row>
    <row r="78" spans="1:8" ht="15.75">
      <c r="A78" s="25">
        <v>2</v>
      </c>
      <c r="B78" s="17"/>
      <c r="C78" s="360"/>
      <c r="D78" s="360"/>
      <c r="E78" s="361">
        <f>C78+D78</f>
        <v>0</v>
      </c>
      <c r="F78" s="45"/>
      <c r="G78" s="45"/>
      <c r="H78" s="44"/>
    </row>
    <row r="79" spans="1:8" ht="19.5" customHeight="1">
      <c r="A79" s="358">
        <v>3</v>
      </c>
      <c r="B79" s="359"/>
      <c r="C79" s="360"/>
      <c r="D79" s="360"/>
      <c r="E79" s="361">
        <f>C79+D79</f>
        <v>0</v>
      </c>
      <c r="F79" s="45"/>
      <c r="G79" s="72"/>
      <c r="H79" s="44"/>
    </row>
    <row r="80" spans="1:8" ht="24" customHeight="1" thickBot="1">
      <c r="A80" s="48"/>
      <c r="B80" s="49" t="s">
        <v>424</v>
      </c>
      <c r="C80" s="63">
        <f>SUM(C77:C79)</f>
        <v>0</v>
      </c>
      <c r="D80" s="63">
        <f>SUM(D77:D79)</f>
        <v>0</v>
      </c>
      <c r="E80" s="63">
        <f>E77+E78+E79</f>
        <v>0</v>
      </c>
      <c r="F80" s="45"/>
      <c r="G80" s="45"/>
      <c r="H80" s="44"/>
    </row>
    <row r="81" spans="1:8" ht="15.75">
      <c r="A81" s="44"/>
      <c r="B81" s="44"/>
      <c r="C81" s="44"/>
      <c r="D81" s="44"/>
      <c r="E81" s="44"/>
      <c r="F81" s="44"/>
      <c r="G81" s="44"/>
      <c r="H81" s="45"/>
    </row>
    <row r="82" spans="1:8" ht="32.25" customHeight="1">
      <c r="A82" s="675" t="s">
        <v>421</v>
      </c>
      <c r="B82" s="675"/>
      <c r="C82" s="681"/>
      <c r="D82" s="681"/>
      <c r="E82" s="46"/>
      <c r="F82" s="682"/>
      <c r="G82" s="682"/>
      <c r="H82" s="73"/>
    </row>
    <row r="83" spans="1:9" ht="15.75">
      <c r="A83" s="44"/>
      <c r="B83" s="45"/>
      <c r="C83" s="625" t="s">
        <v>274</v>
      </c>
      <c r="D83" s="625"/>
      <c r="E83" s="46"/>
      <c r="F83" s="625" t="s">
        <v>275</v>
      </c>
      <c r="G83" s="625"/>
      <c r="H83" s="625"/>
      <c r="I83" s="625"/>
    </row>
    <row r="84" spans="1:8" ht="28.5" customHeight="1">
      <c r="A84" s="44" t="s">
        <v>243</v>
      </c>
      <c r="B84" s="45"/>
      <c r="C84" s="681"/>
      <c r="D84" s="681"/>
      <c r="E84" s="46"/>
      <c r="F84" s="682"/>
      <c r="G84" s="682"/>
      <c r="H84" s="64"/>
    </row>
    <row r="85" spans="1:9" ht="15.75">
      <c r="A85" s="44"/>
      <c r="B85" s="45"/>
      <c r="C85" s="625" t="s">
        <v>274</v>
      </c>
      <c r="D85" s="625"/>
      <c r="E85" s="46"/>
      <c r="F85" s="625" t="s">
        <v>275</v>
      </c>
      <c r="G85" s="625"/>
      <c r="H85" s="625"/>
      <c r="I85" s="625"/>
    </row>
    <row r="86" spans="1:8" ht="29.25" customHeight="1">
      <c r="A86" s="44" t="s">
        <v>438</v>
      </c>
      <c r="B86" s="45"/>
      <c r="C86" s="681"/>
      <c r="D86" s="681"/>
      <c r="E86" s="46"/>
      <c r="F86" s="682"/>
      <c r="G86" s="682"/>
      <c r="H86" s="64"/>
    </row>
    <row r="87" spans="1:12" ht="25.5" customHeight="1">
      <c r="A87" s="44"/>
      <c r="B87" s="44"/>
      <c r="C87" s="625" t="s">
        <v>274</v>
      </c>
      <c r="D87" s="625"/>
      <c r="E87" s="44"/>
      <c r="F87" s="625" t="s">
        <v>275</v>
      </c>
      <c r="G87" s="625"/>
      <c r="H87" s="625"/>
      <c r="I87" s="625"/>
      <c r="J87" s="1"/>
      <c r="K87" s="1"/>
      <c r="L87" s="1"/>
    </row>
    <row r="88" spans="1:12" ht="15.75">
      <c r="A88" s="44" t="s">
        <v>20</v>
      </c>
      <c r="B88" s="44"/>
      <c r="C88" s="44"/>
      <c r="D88" s="44"/>
      <c r="E88" s="44"/>
      <c r="F88" s="44"/>
      <c r="G88" s="44"/>
      <c r="H88" s="45"/>
      <c r="I88" s="1"/>
      <c r="J88" s="1"/>
      <c r="K88" s="1"/>
      <c r="L88" s="1"/>
    </row>
    <row r="89" spans="1:8" ht="15.75">
      <c r="A89" s="44"/>
      <c r="B89" s="44"/>
      <c r="C89" s="44"/>
      <c r="D89" s="44"/>
      <c r="E89" s="44"/>
      <c r="F89" s="44"/>
      <c r="G89" s="44"/>
      <c r="H89" s="45"/>
    </row>
    <row r="90" spans="1:9" ht="14.25" customHeight="1">
      <c r="A90" s="683"/>
      <c r="B90" s="683"/>
      <c r="C90" s="45"/>
      <c r="D90" s="45"/>
      <c r="E90" s="45"/>
      <c r="F90" s="45"/>
      <c r="G90" s="45"/>
      <c r="H90" s="45"/>
      <c r="I90" s="420"/>
    </row>
    <row r="91" spans="1:9" ht="15.75">
      <c r="A91" s="45"/>
      <c r="B91" s="45"/>
      <c r="C91" s="684"/>
      <c r="D91" s="684"/>
      <c r="E91" s="421"/>
      <c r="F91" s="683"/>
      <c r="G91" s="683"/>
      <c r="H91" s="65"/>
      <c r="I91" s="368"/>
    </row>
    <row r="92" spans="1:9" ht="15.75">
      <c r="A92" s="45"/>
      <c r="B92" s="45"/>
      <c r="C92" s="45"/>
      <c r="D92" s="45"/>
      <c r="E92" s="45"/>
      <c r="F92" s="631"/>
      <c r="G92" s="631"/>
      <c r="H92" s="631"/>
      <c r="I92" s="631"/>
    </row>
    <row r="93" spans="1:9" ht="12.75">
      <c r="A93" s="420"/>
      <c r="B93" s="420"/>
      <c r="C93" s="420"/>
      <c r="D93" s="420"/>
      <c r="E93" s="420"/>
      <c r="F93" s="420"/>
      <c r="G93" s="420"/>
      <c r="H93" s="420"/>
      <c r="I93" s="420"/>
    </row>
    <row r="94" spans="1:9" ht="12.75">
      <c r="A94" s="420"/>
      <c r="B94" s="420"/>
      <c r="C94" s="420"/>
      <c r="D94" s="420"/>
      <c r="E94" s="420"/>
      <c r="F94" s="420"/>
      <c r="G94" s="420"/>
      <c r="H94" s="420"/>
      <c r="I94" s="420"/>
    </row>
  </sheetData>
  <sheetProtection/>
  <mergeCells count="66">
    <mergeCell ref="A43:B43"/>
    <mergeCell ref="C43:D43"/>
    <mergeCell ref="C44:D44"/>
    <mergeCell ref="A45:B45"/>
    <mergeCell ref="C45:D45"/>
    <mergeCell ref="A46:B46"/>
    <mergeCell ref="C46:D46"/>
    <mergeCell ref="A37:B37"/>
    <mergeCell ref="A38:F38"/>
    <mergeCell ref="A39:F39"/>
    <mergeCell ref="C40:D40"/>
    <mergeCell ref="C41:D41"/>
    <mergeCell ref="C42:D42"/>
    <mergeCell ref="I16:I18"/>
    <mergeCell ref="D17:D18"/>
    <mergeCell ref="E17:G17"/>
    <mergeCell ref="A25:B25"/>
    <mergeCell ref="A34:B34"/>
    <mergeCell ref="A35:B35"/>
    <mergeCell ref="H16:H18"/>
    <mergeCell ref="A12:F12"/>
    <mergeCell ref="A16:A18"/>
    <mergeCell ref="B16:B18"/>
    <mergeCell ref="C11:F11"/>
    <mergeCell ref="C16:C18"/>
    <mergeCell ref="D16:G16"/>
    <mergeCell ref="A14:E14"/>
    <mergeCell ref="F14:G14"/>
    <mergeCell ref="A13:E13"/>
    <mergeCell ref="F83:I83"/>
    <mergeCell ref="A3:G3"/>
    <mergeCell ref="A54:B54"/>
    <mergeCell ref="A2:G2"/>
    <mergeCell ref="A4:G4"/>
    <mergeCell ref="A11:B11"/>
    <mergeCell ref="A48:H48"/>
    <mergeCell ref="A5:G5"/>
    <mergeCell ref="A6:G6"/>
    <mergeCell ref="F7:G7"/>
    <mergeCell ref="F92:I92"/>
    <mergeCell ref="C83:D83"/>
    <mergeCell ref="C85:D85"/>
    <mergeCell ref="C87:D87"/>
    <mergeCell ref="F85:I85"/>
    <mergeCell ref="A90:B90"/>
    <mergeCell ref="C91:D91"/>
    <mergeCell ref="F84:G84"/>
    <mergeCell ref="F91:G91"/>
    <mergeCell ref="F86:G86"/>
    <mergeCell ref="A9:C9"/>
    <mergeCell ref="D9:G9"/>
    <mergeCell ref="A65:C65"/>
    <mergeCell ref="D65:G65"/>
    <mergeCell ref="F87:I87"/>
    <mergeCell ref="C82:D82"/>
    <mergeCell ref="F82:G82"/>
    <mergeCell ref="C84:D84"/>
    <mergeCell ref="C86:D86"/>
    <mergeCell ref="A56:H56"/>
    <mergeCell ref="A61:B61"/>
    <mergeCell ref="A62:B62"/>
    <mergeCell ref="A53:B53"/>
    <mergeCell ref="A82:B82"/>
    <mergeCell ref="A66:H66"/>
    <mergeCell ref="A71:B71"/>
    <mergeCell ref="A72:B72"/>
  </mergeCells>
  <printOptions/>
  <pageMargins left="0.5118110236220472" right="0.31496062992125984" top="0.35433070866141736" bottom="0.35433070866141736" header="0" footer="0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59"/>
  <sheetViews>
    <sheetView zoomScale="75" zoomScaleNormal="75" zoomScaleSheetLayoutView="59" zoomScalePageLayoutView="0" workbookViewId="0" topLeftCell="A1">
      <selection activeCell="F14" sqref="F14"/>
    </sheetView>
  </sheetViews>
  <sheetFormatPr defaultColWidth="9.140625" defaultRowHeight="15"/>
  <cols>
    <col min="1" max="1" width="9.140625" style="4" customWidth="1"/>
    <col min="2" max="2" width="55.00390625" style="5" customWidth="1"/>
    <col min="3" max="3" width="12.28125" style="4" customWidth="1"/>
    <col min="4" max="4" width="39.00390625" style="6" customWidth="1"/>
    <col min="5" max="5" width="13.140625" style="5" customWidth="1"/>
    <col min="6" max="6" width="18.421875" style="5" customWidth="1"/>
    <col min="7" max="7" width="9.140625" style="5" hidden="1" customWidth="1"/>
    <col min="8" max="8" width="10.421875" style="5" hidden="1" customWidth="1"/>
    <col min="9" max="18" width="9.140625" style="5" hidden="1" customWidth="1"/>
    <col min="19" max="16384" width="9.140625" style="5" customWidth="1"/>
  </cols>
  <sheetData>
    <row r="1" spans="4:6" ht="68.25" customHeight="1">
      <c r="D1" s="498" t="s">
        <v>440</v>
      </c>
      <c r="E1" s="498"/>
      <c r="F1" s="498"/>
    </row>
    <row r="2" spans="1:18" ht="18.75">
      <c r="A2" s="345"/>
      <c r="B2" s="346"/>
      <c r="C2" s="500" t="s">
        <v>273</v>
      </c>
      <c r="D2" s="500"/>
      <c r="E2" s="500"/>
      <c r="F2" s="500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31.5" customHeight="1">
      <c r="A3" s="347"/>
      <c r="B3" s="348"/>
      <c r="C3" s="501" t="s">
        <v>729</v>
      </c>
      <c r="D3" s="501"/>
      <c r="E3" s="501"/>
      <c r="F3" s="501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8.75">
      <c r="A4" s="347"/>
      <c r="B4" s="348"/>
      <c r="C4" s="491" t="s">
        <v>432</v>
      </c>
      <c r="D4" s="491"/>
      <c r="E4" s="491"/>
      <c r="F4" s="491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ht="18.75">
      <c r="A5" s="347"/>
      <c r="B5" s="348"/>
      <c r="C5" s="489"/>
      <c r="D5" s="489"/>
      <c r="E5" s="488" t="s">
        <v>730</v>
      </c>
      <c r="F5" s="488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</row>
    <row r="6" spans="1:18" ht="18.75">
      <c r="A6" s="347"/>
      <c r="B6" s="348"/>
      <c r="C6" s="482" t="s">
        <v>274</v>
      </c>
      <c r="D6" s="482"/>
      <c r="E6" s="482" t="s">
        <v>275</v>
      </c>
      <c r="F6" s="482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</row>
    <row r="7" spans="1:18" ht="24.75" customHeight="1">
      <c r="A7" s="347"/>
      <c r="B7" s="348"/>
      <c r="C7" s="347"/>
      <c r="D7" s="483" t="s">
        <v>401</v>
      </c>
      <c r="E7" s="483"/>
      <c r="F7" s="483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</row>
    <row r="8" spans="1:18" ht="30" customHeight="1">
      <c r="A8" s="493" t="s">
        <v>400</v>
      </c>
      <c r="B8" s="493"/>
      <c r="C8" s="493"/>
      <c r="D8" s="493"/>
      <c r="E8" s="493"/>
      <c r="F8" s="493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</row>
    <row r="9" spans="1:18" ht="26.25" customHeight="1">
      <c r="A9" s="492" t="s">
        <v>474</v>
      </c>
      <c r="B9" s="493"/>
      <c r="C9" s="493"/>
      <c r="D9" s="493"/>
      <c r="E9" s="493"/>
      <c r="F9" s="493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</row>
    <row r="10" spans="1:18" ht="30" customHeight="1">
      <c r="A10" s="482" t="s">
        <v>751</v>
      </c>
      <c r="B10" s="482"/>
      <c r="C10" s="482"/>
      <c r="D10" s="482"/>
      <c r="E10" s="482"/>
      <c r="F10" s="482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</row>
    <row r="11" spans="1:18" ht="18.75">
      <c r="A11" s="347"/>
      <c r="B11" s="348"/>
      <c r="C11" s="347"/>
      <c r="D11" s="349"/>
      <c r="E11" s="348"/>
      <c r="F11" s="347" t="s">
        <v>276</v>
      </c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</row>
    <row r="12" spans="1:18" ht="37.5">
      <c r="A12" s="347"/>
      <c r="B12" s="348"/>
      <c r="C12" s="347"/>
      <c r="D12" s="349"/>
      <c r="E12" s="350" t="s">
        <v>277</v>
      </c>
      <c r="F12" s="351" t="s">
        <v>405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</row>
    <row r="13" spans="1:18" ht="18.75">
      <c r="A13" s="347"/>
      <c r="B13" s="348"/>
      <c r="C13" s="347"/>
      <c r="D13" s="349"/>
      <c r="E13" s="350" t="s">
        <v>404</v>
      </c>
      <c r="F13" s="424">
        <v>43797</v>
      </c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</row>
    <row r="14" spans="1:18" ht="61.5" customHeight="1">
      <c r="A14" s="481" t="s">
        <v>278</v>
      </c>
      <c r="B14" s="481"/>
      <c r="C14" s="490" t="s">
        <v>532</v>
      </c>
      <c r="D14" s="490"/>
      <c r="E14" s="353" t="s">
        <v>279</v>
      </c>
      <c r="F14" s="354">
        <v>49116659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</row>
    <row r="15" spans="1:18" ht="39.75" customHeight="1">
      <c r="A15" s="481" t="s">
        <v>282</v>
      </c>
      <c r="B15" s="481"/>
      <c r="C15" s="490" t="s">
        <v>533</v>
      </c>
      <c r="D15" s="490"/>
      <c r="E15" s="353" t="s">
        <v>441</v>
      </c>
      <c r="F15" s="425" t="s">
        <v>531</v>
      </c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</row>
    <row r="16" spans="1:18" ht="50.25" customHeight="1">
      <c r="A16" s="481" t="s">
        <v>280</v>
      </c>
      <c r="B16" s="481"/>
      <c r="C16" s="497" t="s">
        <v>402</v>
      </c>
      <c r="D16" s="497"/>
      <c r="E16" s="355"/>
      <c r="F16" s="357">
        <v>312</v>
      </c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</row>
    <row r="17" spans="1:18" ht="50.25" customHeight="1">
      <c r="A17" s="481" t="s">
        <v>281</v>
      </c>
      <c r="B17" s="481"/>
      <c r="C17" s="502" t="s">
        <v>534</v>
      </c>
      <c r="D17" s="502"/>
      <c r="E17" s="356"/>
      <c r="F17" s="357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18" ht="18.75">
      <c r="A18" s="481" t="s">
        <v>283</v>
      </c>
      <c r="B18" s="481"/>
      <c r="C18" s="499" t="s">
        <v>403</v>
      </c>
      <c r="D18" s="499"/>
      <c r="E18" s="350" t="s">
        <v>284</v>
      </c>
      <c r="F18" s="352">
        <v>383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</row>
    <row r="19" spans="1:18" ht="18.75">
      <c r="A19" s="481"/>
      <c r="B19" s="481"/>
      <c r="C19" s="347"/>
      <c r="D19" s="349"/>
      <c r="E19" s="348"/>
      <c r="F19" s="348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</row>
    <row r="20" spans="1:18" ht="18" customHeight="1">
      <c r="A20" s="493" t="s">
        <v>285</v>
      </c>
      <c r="B20" s="493"/>
      <c r="C20" s="493"/>
      <c r="D20" s="493"/>
      <c r="E20" s="493"/>
      <c r="F20" s="493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</row>
    <row r="21" spans="1:18" ht="23.25" customHeight="1">
      <c r="A21" s="484" t="s">
        <v>241</v>
      </c>
      <c r="B21" s="484"/>
      <c r="C21" s="484"/>
      <c r="D21" s="484"/>
      <c r="E21" s="484"/>
      <c r="F21" s="484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</row>
    <row r="22" spans="1:18" ht="30.75" customHeight="1">
      <c r="A22" s="485" t="s">
        <v>535</v>
      </c>
      <c r="B22" s="485"/>
      <c r="C22" s="485"/>
      <c r="D22" s="485"/>
      <c r="E22" s="485"/>
      <c r="F22" s="485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</row>
    <row r="23" spans="1:18" ht="15" customHeight="1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</row>
    <row r="24" spans="1:18" ht="17.25" customHeight="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</row>
    <row r="25" spans="1:18" ht="13.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</row>
    <row r="26" spans="1:18" ht="15.75" customHeight="1" hidden="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</row>
    <row r="27" spans="1:18" ht="15" customHeight="1" hidden="1">
      <c r="A27" s="487"/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</row>
    <row r="28" spans="1:18" ht="21" customHeight="1">
      <c r="A28" s="496" t="s">
        <v>240</v>
      </c>
      <c r="B28" s="496"/>
      <c r="C28" s="496"/>
      <c r="D28" s="496"/>
      <c r="E28" s="496"/>
      <c r="F28" s="49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</row>
    <row r="29" spans="1:18" ht="21" customHeight="1">
      <c r="A29" s="478" t="s">
        <v>536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</row>
    <row r="30" spans="1:18" ht="21" customHeight="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</row>
    <row r="31" spans="1:18" ht="21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</row>
    <row r="32" spans="1:18" ht="15" customHeight="1">
      <c r="A32" s="486"/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</row>
    <row r="33" spans="1:18" ht="21" customHeight="1" hidden="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</row>
    <row r="34" spans="1:18" ht="12" customHeight="1" hidden="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</row>
    <row r="35" spans="1:18" ht="26.25" customHeight="1" hidden="1">
      <c r="A35" s="487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</row>
    <row r="36" spans="1:18" ht="25.5" customHeight="1">
      <c r="A36" s="496" t="s">
        <v>242</v>
      </c>
      <c r="B36" s="496"/>
      <c r="C36" s="496"/>
      <c r="D36" s="496"/>
      <c r="E36" s="496"/>
      <c r="F36" s="49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2.75" customHeight="1">
      <c r="A37" s="478" t="s">
        <v>537</v>
      </c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</row>
    <row r="38" spans="1:18" ht="12" customHeight="1">
      <c r="A38" s="479"/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</row>
    <row r="39" spans="1:18" ht="12.75" customHeight="1">
      <c r="A39" s="479"/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</row>
    <row r="40" spans="1:18" ht="12" customHeight="1">
      <c r="A40" s="479"/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</row>
    <row r="41" spans="1:18" ht="15.75" customHeight="1">
      <c r="A41" s="479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</row>
    <row r="42" spans="1:18" ht="13.5" customHeight="1">
      <c r="A42" s="479"/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</row>
    <row r="43" spans="1:18" ht="15.75" customHeight="1">
      <c r="A43" s="479"/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</row>
    <row r="44" spans="1:18" ht="13.5" customHeight="1">
      <c r="A44" s="479"/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</row>
    <row r="45" spans="1:18" ht="13.5" customHeight="1">
      <c r="A45" s="479"/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</row>
    <row r="46" spans="1:18" ht="14.25" customHeight="1">
      <c r="A46" s="479"/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</row>
    <row r="47" spans="1:18" ht="13.5" customHeight="1">
      <c r="A47" s="479"/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</row>
    <row r="48" spans="1:18" ht="8.25" customHeight="1">
      <c r="A48" s="479"/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</row>
    <row r="49" spans="1:18" ht="13.5" customHeight="1" hidden="1">
      <c r="A49" s="479"/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</row>
    <row r="50" spans="1:18" ht="13.5" customHeight="1" hidden="1">
      <c r="A50" s="479"/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</row>
    <row r="51" spans="1:18" ht="5.25" customHeight="1" hidden="1">
      <c r="A51" s="479"/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479"/>
      <c r="P51" s="479"/>
      <c r="Q51" s="479"/>
      <c r="R51" s="479"/>
    </row>
    <row r="52" spans="1:18" ht="12.75" customHeight="1" hidden="1">
      <c r="A52" s="479"/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</row>
    <row r="53" spans="1:18" ht="13.5" customHeight="1" hidden="1">
      <c r="A53" s="479"/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</row>
    <row r="54" spans="1:18" ht="12.75" customHeight="1" hidden="1">
      <c r="A54" s="479"/>
      <c r="B54" s="479"/>
      <c r="C54" s="479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</row>
    <row r="55" spans="1:18" ht="15" customHeight="1" hidden="1">
      <c r="A55" s="479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</row>
    <row r="56" spans="1:18" ht="13.5" customHeight="1" hidden="1">
      <c r="A56" s="479"/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</row>
    <row r="57" spans="1:18" ht="14.25" customHeight="1" hidden="1">
      <c r="A57" s="479"/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</row>
    <row r="58" spans="1:18" ht="17.25" customHeight="1" hidden="1">
      <c r="A58" s="480"/>
      <c r="B58" s="480"/>
      <c r="C58" s="480"/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</row>
    <row r="59" spans="1:6" ht="15.75" customHeight="1">
      <c r="A59" s="494"/>
      <c r="B59" s="495"/>
      <c r="C59" s="495"/>
      <c r="D59" s="495"/>
      <c r="E59" s="495"/>
      <c r="F59" s="495"/>
    </row>
  </sheetData>
  <sheetProtection/>
  <mergeCells count="31">
    <mergeCell ref="C17:D17"/>
    <mergeCell ref="C15:D15"/>
    <mergeCell ref="A8:F8"/>
    <mergeCell ref="A29:R35"/>
    <mergeCell ref="E6:F6"/>
    <mergeCell ref="A17:B17"/>
    <mergeCell ref="D1:F1"/>
    <mergeCell ref="C18:D18"/>
    <mergeCell ref="A20:F20"/>
    <mergeCell ref="C2:F2"/>
    <mergeCell ref="C3:F3"/>
    <mergeCell ref="E5:F5"/>
    <mergeCell ref="C5:D5"/>
    <mergeCell ref="C14:D14"/>
    <mergeCell ref="C4:F4"/>
    <mergeCell ref="A9:F9"/>
    <mergeCell ref="A59:F59"/>
    <mergeCell ref="A36:F36"/>
    <mergeCell ref="A28:F28"/>
    <mergeCell ref="A16:B16"/>
    <mergeCell ref="C16:D16"/>
    <mergeCell ref="A37:R58"/>
    <mergeCell ref="A15:B15"/>
    <mergeCell ref="C6:D6"/>
    <mergeCell ref="A14:B14"/>
    <mergeCell ref="D7:F7"/>
    <mergeCell ref="A19:B19"/>
    <mergeCell ref="A10:F10"/>
    <mergeCell ref="A21:F21"/>
    <mergeCell ref="A18:B18"/>
    <mergeCell ref="A22:R27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80"/>
  <sheetViews>
    <sheetView zoomScalePageLayoutView="0" workbookViewId="0" topLeftCell="A1">
      <selection activeCell="A4" sqref="A4:E5"/>
    </sheetView>
  </sheetViews>
  <sheetFormatPr defaultColWidth="9.140625" defaultRowHeight="15"/>
  <cols>
    <col min="1" max="2" width="9.140625" style="1" customWidth="1"/>
    <col min="3" max="3" width="9.140625" style="184" customWidth="1"/>
    <col min="5" max="5" width="25.00390625" style="0" customWidth="1"/>
    <col min="6" max="6" width="15.00390625" style="0" customWidth="1"/>
    <col min="8" max="8" width="18.00390625" style="0" customWidth="1"/>
  </cols>
  <sheetData>
    <row r="1" spans="1:8" ht="37.5" customHeight="1">
      <c r="A1" s="523" t="s">
        <v>475</v>
      </c>
      <c r="B1" s="524"/>
      <c r="C1" s="524"/>
      <c r="D1" s="524"/>
      <c r="E1" s="524"/>
      <c r="F1" s="524"/>
      <c r="G1" s="524"/>
      <c r="H1" s="525"/>
    </row>
    <row r="2" spans="1:8" ht="27" customHeight="1">
      <c r="A2" s="526" t="s">
        <v>139</v>
      </c>
      <c r="B2" s="527"/>
      <c r="C2" s="527"/>
      <c r="D2" s="527"/>
      <c r="E2" s="527"/>
      <c r="F2" s="527"/>
      <c r="G2" s="527"/>
      <c r="H2" s="528"/>
    </row>
    <row r="3" spans="1:8" ht="15">
      <c r="A3" s="529" t="s">
        <v>203</v>
      </c>
      <c r="B3" s="529"/>
      <c r="C3" s="529"/>
      <c r="D3" s="529"/>
      <c r="E3" s="529"/>
      <c r="F3" s="185" t="s">
        <v>406</v>
      </c>
      <c r="G3" s="529" t="s">
        <v>407</v>
      </c>
      <c r="H3" s="529"/>
    </row>
    <row r="4" spans="1:8" ht="15">
      <c r="A4" s="517" t="s">
        <v>408</v>
      </c>
      <c r="B4" s="518"/>
      <c r="C4" s="518"/>
      <c r="D4" s="518"/>
      <c r="E4" s="519"/>
      <c r="F4" s="530" t="s">
        <v>232</v>
      </c>
      <c r="G4" s="532">
        <f>G7+G13</f>
        <v>231166113.81</v>
      </c>
      <c r="H4" s="532"/>
    </row>
    <row r="5" spans="1:8" ht="15">
      <c r="A5" s="520"/>
      <c r="B5" s="521"/>
      <c r="C5" s="521"/>
      <c r="D5" s="521"/>
      <c r="E5" s="522"/>
      <c r="F5" s="531"/>
      <c r="G5" s="532"/>
      <c r="H5" s="532"/>
    </row>
    <row r="6" spans="1:8" ht="15">
      <c r="A6" s="506" t="s">
        <v>213</v>
      </c>
      <c r="B6" s="506"/>
      <c r="C6" s="506"/>
      <c r="D6" s="506"/>
      <c r="E6" s="506"/>
      <c r="F6" s="506"/>
      <c r="G6" s="506"/>
      <c r="H6" s="506"/>
    </row>
    <row r="7" spans="1:8" ht="41.25" customHeight="1">
      <c r="A7" s="509" t="s">
        <v>409</v>
      </c>
      <c r="B7" s="509"/>
      <c r="C7" s="509"/>
      <c r="D7" s="509"/>
      <c r="E7" s="509"/>
      <c r="F7" s="186" t="s">
        <v>410</v>
      </c>
      <c r="G7" s="510">
        <f>G9+G10+G11</f>
        <v>212684154.72</v>
      </c>
      <c r="H7" s="510"/>
    </row>
    <row r="8" spans="1:8" ht="15">
      <c r="A8" s="506" t="s">
        <v>411</v>
      </c>
      <c r="B8" s="506"/>
      <c r="C8" s="506"/>
      <c r="D8" s="506"/>
      <c r="E8" s="506"/>
      <c r="F8" s="506"/>
      <c r="G8" s="506"/>
      <c r="H8" s="506"/>
    </row>
    <row r="9" spans="1:8" ht="54" customHeight="1">
      <c r="A9" s="503" t="s">
        <v>412</v>
      </c>
      <c r="B9" s="503"/>
      <c r="C9" s="503"/>
      <c r="D9" s="503"/>
      <c r="E9" s="503"/>
      <c r="F9" s="188" t="s">
        <v>413</v>
      </c>
      <c r="G9" s="504">
        <v>212684154.72</v>
      </c>
      <c r="H9" s="504"/>
    </row>
    <row r="10" spans="1:8" ht="54" customHeight="1">
      <c r="A10" s="503" t="s">
        <v>414</v>
      </c>
      <c r="B10" s="503"/>
      <c r="C10" s="503"/>
      <c r="D10" s="503"/>
      <c r="E10" s="503"/>
      <c r="F10" s="189" t="s">
        <v>415</v>
      </c>
      <c r="G10" s="504">
        <v>0</v>
      </c>
      <c r="H10" s="504"/>
    </row>
    <row r="11" spans="1:8" ht="50.25" customHeight="1">
      <c r="A11" s="503" t="s">
        <v>416</v>
      </c>
      <c r="B11" s="503"/>
      <c r="C11" s="503"/>
      <c r="D11" s="503"/>
      <c r="E11" s="503"/>
      <c r="F11" s="188" t="s">
        <v>417</v>
      </c>
      <c r="G11" s="504">
        <v>0</v>
      </c>
      <c r="H11" s="504"/>
    </row>
    <row r="12" spans="1:8" ht="36.75" customHeight="1">
      <c r="A12" s="507" t="s">
        <v>418</v>
      </c>
      <c r="B12" s="507"/>
      <c r="C12" s="507"/>
      <c r="D12" s="507"/>
      <c r="E12" s="507"/>
      <c r="F12" s="190" t="s">
        <v>419</v>
      </c>
      <c r="G12" s="508">
        <v>195206893.29</v>
      </c>
      <c r="H12" s="508"/>
    </row>
    <row r="13" spans="1:8" ht="36.75" customHeight="1">
      <c r="A13" s="507" t="s">
        <v>21</v>
      </c>
      <c r="B13" s="507"/>
      <c r="C13" s="507"/>
      <c r="D13" s="507"/>
      <c r="E13" s="507"/>
      <c r="F13" s="190" t="s">
        <v>22</v>
      </c>
      <c r="G13" s="508">
        <v>18481959.09</v>
      </c>
      <c r="H13" s="508"/>
    </row>
    <row r="14" spans="1:8" ht="15">
      <c r="A14" s="506" t="s">
        <v>411</v>
      </c>
      <c r="B14" s="506"/>
      <c r="C14" s="506"/>
      <c r="D14" s="506"/>
      <c r="E14" s="506"/>
      <c r="F14" s="506"/>
      <c r="G14" s="506"/>
      <c r="H14" s="506"/>
    </row>
    <row r="15" spans="1:8" ht="33" customHeight="1">
      <c r="A15" s="503" t="s">
        <v>23</v>
      </c>
      <c r="B15" s="503"/>
      <c r="C15" s="503"/>
      <c r="D15" s="503"/>
      <c r="E15" s="503"/>
      <c r="F15" s="191" t="s">
        <v>24</v>
      </c>
      <c r="G15" s="504">
        <v>18481959.09</v>
      </c>
      <c r="H15" s="504"/>
    </row>
    <row r="16" spans="1:8" ht="33" customHeight="1">
      <c r="A16" s="503" t="s">
        <v>25</v>
      </c>
      <c r="B16" s="503"/>
      <c r="C16" s="503"/>
      <c r="D16" s="503"/>
      <c r="E16" s="503"/>
      <c r="F16" s="191" t="s">
        <v>26</v>
      </c>
      <c r="G16" s="504">
        <v>4204524.84</v>
      </c>
      <c r="H16" s="504"/>
    </row>
    <row r="17" spans="1:8" ht="21.75" customHeight="1">
      <c r="A17" s="514" t="s">
        <v>27</v>
      </c>
      <c r="B17" s="515"/>
      <c r="C17" s="515"/>
      <c r="D17" s="515"/>
      <c r="E17" s="516"/>
      <c r="F17" s="191" t="s">
        <v>28</v>
      </c>
      <c r="G17" s="504"/>
      <c r="H17" s="504"/>
    </row>
    <row r="18" spans="1:8" ht="23.25" customHeight="1">
      <c r="A18" s="509" t="s">
        <v>29</v>
      </c>
      <c r="B18" s="509"/>
      <c r="C18" s="509"/>
      <c r="D18" s="509"/>
      <c r="E18" s="509"/>
      <c r="F18" s="186" t="s">
        <v>233</v>
      </c>
      <c r="G18" s="510">
        <f>G21+G22+G35+G20</f>
        <v>6911190.3</v>
      </c>
      <c r="H18" s="510"/>
    </row>
    <row r="19" spans="1:8" ht="15">
      <c r="A19" s="503" t="s">
        <v>213</v>
      </c>
      <c r="B19" s="503"/>
      <c r="C19" s="503"/>
      <c r="D19" s="503"/>
      <c r="E19" s="503"/>
      <c r="F19" s="187"/>
      <c r="G19" s="504"/>
      <c r="H19" s="504"/>
    </row>
    <row r="20" spans="1:8" ht="34.5" customHeight="1">
      <c r="A20" s="511" t="s">
        <v>30</v>
      </c>
      <c r="B20" s="512"/>
      <c r="C20" s="512"/>
      <c r="D20" s="512"/>
      <c r="E20" s="513"/>
      <c r="F20" s="192" t="s">
        <v>237</v>
      </c>
      <c r="G20" s="508">
        <v>6700989.03</v>
      </c>
      <c r="H20" s="508"/>
    </row>
    <row r="21" spans="1:8" ht="51.75" customHeight="1">
      <c r="A21" s="507" t="s">
        <v>31</v>
      </c>
      <c r="B21" s="507"/>
      <c r="C21" s="507"/>
      <c r="D21" s="507"/>
      <c r="E21" s="507"/>
      <c r="F21" s="192" t="s">
        <v>32</v>
      </c>
      <c r="G21" s="508">
        <v>37400</v>
      </c>
      <c r="H21" s="508"/>
    </row>
    <row r="22" spans="1:8" ht="37.5" customHeight="1">
      <c r="A22" s="507" t="s">
        <v>33</v>
      </c>
      <c r="B22" s="507"/>
      <c r="C22" s="507"/>
      <c r="D22" s="507"/>
      <c r="E22" s="507"/>
      <c r="F22" s="192" t="s">
        <v>34</v>
      </c>
      <c r="G22" s="508">
        <f>G24+G25+G26+G27+G28+G29+G30+G31+G32+G33+G34</f>
        <v>154821.27</v>
      </c>
      <c r="H22" s="508"/>
    </row>
    <row r="23" spans="1:8" ht="15">
      <c r="A23" s="506" t="s">
        <v>411</v>
      </c>
      <c r="B23" s="506"/>
      <c r="C23" s="506"/>
      <c r="D23" s="506"/>
      <c r="E23" s="506"/>
      <c r="F23" s="506"/>
      <c r="G23" s="506"/>
      <c r="H23" s="506"/>
    </row>
    <row r="24" spans="1:8" ht="28.5" customHeight="1">
      <c r="A24" s="503" t="s">
        <v>35</v>
      </c>
      <c r="B24" s="503"/>
      <c r="C24" s="503"/>
      <c r="D24" s="503"/>
      <c r="E24" s="503"/>
      <c r="F24" s="191" t="s">
        <v>36</v>
      </c>
      <c r="G24" s="504">
        <f>I24+J24+K24+L24+M24</f>
        <v>0</v>
      </c>
      <c r="H24" s="504"/>
    </row>
    <row r="25" spans="1:8" ht="28.5" customHeight="1">
      <c r="A25" s="503" t="s">
        <v>37</v>
      </c>
      <c r="B25" s="503"/>
      <c r="C25" s="503"/>
      <c r="D25" s="503"/>
      <c r="E25" s="503"/>
      <c r="F25" s="191" t="s">
        <v>38</v>
      </c>
      <c r="G25" s="504">
        <f>I25+J25+K25+L25+M25</f>
        <v>0</v>
      </c>
      <c r="H25" s="504"/>
    </row>
    <row r="26" spans="1:8" ht="28.5" customHeight="1">
      <c r="A26" s="503" t="s">
        <v>39</v>
      </c>
      <c r="B26" s="503"/>
      <c r="C26" s="503"/>
      <c r="D26" s="503"/>
      <c r="E26" s="503"/>
      <c r="F26" s="191" t="s">
        <v>40</v>
      </c>
      <c r="G26" s="504">
        <v>137721.27</v>
      </c>
      <c r="H26" s="504"/>
    </row>
    <row r="27" spans="1:8" ht="28.5" customHeight="1">
      <c r="A27" s="503" t="s">
        <v>41</v>
      </c>
      <c r="B27" s="503"/>
      <c r="C27" s="503"/>
      <c r="D27" s="503"/>
      <c r="E27" s="503"/>
      <c r="F27" s="191" t="s">
        <v>42</v>
      </c>
      <c r="G27" s="504">
        <f aca="true" t="shared" si="0" ref="G27:G32">I27+J27+K27+L27+M27</f>
        <v>0</v>
      </c>
      <c r="H27" s="504"/>
    </row>
    <row r="28" spans="1:8" ht="28.5" customHeight="1">
      <c r="A28" s="503" t="s">
        <v>43</v>
      </c>
      <c r="B28" s="503"/>
      <c r="C28" s="503"/>
      <c r="D28" s="503"/>
      <c r="E28" s="503"/>
      <c r="F28" s="191" t="s">
        <v>44</v>
      </c>
      <c r="G28" s="504">
        <f t="shared" si="0"/>
        <v>0</v>
      </c>
      <c r="H28" s="504"/>
    </row>
    <row r="29" spans="1:8" ht="28.5" customHeight="1">
      <c r="A29" s="503" t="s">
        <v>45</v>
      </c>
      <c r="B29" s="503"/>
      <c r="C29" s="503"/>
      <c r="D29" s="503"/>
      <c r="E29" s="503"/>
      <c r="F29" s="191" t="s">
        <v>46</v>
      </c>
      <c r="G29" s="504">
        <f t="shared" si="0"/>
        <v>0</v>
      </c>
      <c r="H29" s="504"/>
    </row>
    <row r="30" spans="1:8" ht="28.5" customHeight="1">
      <c r="A30" s="503" t="s">
        <v>47</v>
      </c>
      <c r="B30" s="503"/>
      <c r="C30" s="503"/>
      <c r="D30" s="503"/>
      <c r="E30" s="503"/>
      <c r="F30" s="191" t="s">
        <v>48</v>
      </c>
      <c r="G30" s="504">
        <f t="shared" si="0"/>
        <v>0</v>
      </c>
      <c r="H30" s="504"/>
    </row>
    <row r="31" spans="1:8" ht="28.5" customHeight="1">
      <c r="A31" s="503" t="s">
        <v>49</v>
      </c>
      <c r="B31" s="503"/>
      <c r="C31" s="503"/>
      <c r="D31" s="503"/>
      <c r="E31" s="503"/>
      <c r="F31" s="191" t="s">
        <v>234</v>
      </c>
      <c r="G31" s="504">
        <f t="shared" si="0"/>
        <v>0</v>
      </c>
      <c r="H31" s="504"/>
    </row>
    <row r="32" spans="1:8" ht="28.5" customHeight="1">
      <c r="A32" s="503" t="s">
        <v>50</v>
      </c>
      <c r="B32" s="503"/>
      <c r="C32" s="503"/>
      <c r="D32" s="503"/>
      <c r="E32" s="503"/>
      <c r="F32" s="191" t="s">
        <v>51</v>
      </c>
      <c r="G32" s="504">
        <f t="shared" si="0"/>
        <v>0</v>
      </c>
      <c r="H32" s="504"/>
    </row>
    <row r="33" spans="1:8" ht="28.5" customHeight="1">
      <c r="A33" s="503" t="s">
        <v>52</v>
      </c>
      <c r="B33" s="503"/>
      <c r="C33" s="503"/>
      <c r="D33" s="503"/>
      <c r="E33" s="503"/>
      <c r="F33" s="191" t="s">
        <v>53</v>
      </c>
      <c r="G33" s="504">
        <f>I33+J33+K33+L33+M33</f>
        <v>0</v>
      </c>
      <c r="H33" s="504"/>
    </row>
    <row r="34" spans="1:8" ht="28.5" customHeight="1">
      <c r="A34" s="503" t="s">
        <v>54</v>
      </c>
      <c r="B34" s="503"/>
      <c r="C34" s="503"/>
      <c r="D34" s="503"/>
      <c r="E34" s="503"/>
      <c r="F34" s="191" t="s">
        <v>55</v>
      </c>
      <c r="G34" s="504">
        <v>17100</v>
      </c>
      <c r="H34" s="504"/>
    </row>
    <row r="35" spans="1:8" ht="44.25" customHeight="1">
      <c r="A35" s="511" t="s">
        <v>56</v>
      </c>
      <c r="B35" s="512"/>
      <c r="C35" s="512"/>
      <c r="D35" s="512"/>
      <c r="E35" s="513"/>
      <c r="F35" s="193" t="s">
        <v>57</v>
      </c>
      <c r="G35" s="508">
        <f>G37+G38+G39+G40+G41+G42+G43+G44+G45+G46+G47</f>
        <v>17980</v>
      </c>
      <c r="H35" s="508"/>
    </row>
    <row r="36" spans="1:8" ht="28.5" customHeight="1">
      <c r="A36" s="506" t="s">
        <v>411</v>
      </c>
      <c r="B36" s="506"/>
      <c r="C36" s="506"/>
      <c r="D36" s="506"/>
      <c r="E36" s="506"/>
      <c r="F36" s="506"/>
      <c r="G36" s="506"/>
      <c r="H36" s="506"/>
    </row>
    <row r="37" spans="1:8" ht="28.5" customHeight="1">
      <c r="A37" s="503" t="s">
        <v>58</v>
      </c>
      <c r="B37" s="503"/>
      <c r="C37" s="503"/>
      <c r="D37" s="503"/>
      <c r="E37" s="503"/>
      <c r="F37" s="191" t="s">
        <v>59</v>
      </c>
      <c r="G37" s="504">
        <f>I37+J37+K37+L37+M37</f>
        <v>0</v>
      </c>
      <c r="H37" s="504"/>
    </row>
    <row r="38" spans="1:8" ht="28.5" customHeight="1">
      <c r="A38" s="505" t="s">
        <v>60</v>
      </c>
      <c r="B38" s="505"/>
      <c r="C38" s="505"/>
      <c r="D38" s="505"/>
      <c r="E38" s="505"/>
      <c r="F38" s="194" t="s">
        <v>61</v>
      </c>
      <c r="G38" s="504">
        <f aca="true" t="shared" si="1" ref="G38:G46">I38+J38+K38+L38+M38</f>
        <v>0</v>
      </c>
      <c r="H38" s="504"/>
    </row>
    <row r="39" spans="1:8" ht="28.5" customHeight="1">
      <c r="A39" s="503" t="s">
        <v>62</v>
      </c>
      <c r="B39" s="503"/>
      <c r="C39" s="503"/>
      <c r="D39" s="503"/>
      <c r="E39" s="503"/>
      <c r="F39" s="191" t="s">
        <v>63</v>
      </c>
      <c r="G39" s="504">
        <v>11680</v>
      </c>
      <c r="H39" s="504"/>
    </row>
    <row r="40" spans="1:8" ht="28.5" customHeight="1">
      <c r="A40" s="503" t="s">
        <v>64</v>
      </c>
      <c r="B40" s="503"/>
      <c r="C40" s="503"/>
      <c r="D40" s="503"/>
      <c r="E40" s="503"/>
      <c r="F40" s="191" t="s">
        <v>65</v>
      </c>
      <c r="G40" s="504">
        <f t="shared" si="1"/>
        <v>0</v>
      </c>
      <c r="H40" s="504"/>
    </row>
    <row r="41" spans="1:8" ht="28.5" customHeight="1">
      <c r="A41" s="503" t="s">
        <v>66</v>
      </c>
      <c r="B41" s="503"/>
      <c r="C41" s="503"/>
      <c r="D41" s="503"/>
      <c r="E41" s="503"/>
      <c r="F41" s="191" t="s">
        <v>67</v>
      </c>
      <c r="G41" s="504">
        <f t="shared" si="1"/>
        <v>0</v>
      </c>
      <c r="H41" s="504"/>
    </row>
    <row r="42" spans="1:8" ht="28.5" customHeight="1">
      <c r="A42" s="503" t="s">
        <v>68</v>
      </c>
      <c r="B42" s="503"/>
      <c r="C42" s="503"/>
      <c r="D42" s="503"/>
      <c r="E42" s="503"/>
      <c r="F42" s="191" t="s">
        <v>235</v>
      </c>
      <c r="G42" s="504">
        <f t="shared" si="1"/>
        <v>0</v>
      </c>
      <c r="H42" s="504"/>
    </row>
    <row r="43" spans="1:8" ht="28.5" customHeight="1">
      <c r="A43" s="503" t="s">
        <v>69</v>
      </c>
      <c r="B43" s="503"/>
      <c r="C43" s="503"/>
      <c r="D43" s="503"/>
      <c r="E43" s="503"/>
      <c r="F43" s="191" t="s">
        <v>70</v>
      </c>
      <c r="G43" s="504">
        <f t="shared" si="1"/>
        <v>0</v>
      </c>
      <c r="H43" s="504"/>
    </row>
    <row r="44" spans="1:8" ht="28.5" customHeight="1">
      <c r="A44" s="503" t="s">
        <v>71</v>
      </c>
      <c r="B44" s="503"/>
      <c r="C44" s="503"/>
      <c r="D44" s="503"/>
      <c r="E44" s="503"/>
      <c r="F44" s="191" t="s">
        <v>72</v>
      </c>
      <c r="G44" s="504">
        <f t="shared" si="1"/>
        <v>0</v>
      </c>
      <c r="H44" s="504"/>
    </row>
    <row r="45" spans="1:8" ht="28.5" customHeight="1">
      <c r="A45" s="503" t="s">
        <v>73</v>
      </c>
      <c r="B45" s="503"/>
      <c r="C45" s="503"/>
      <c r="D45" s="503"/>
      <c r="E45" s="503"/>
      <c r="F45" s="191" t="s">
        <v>74</v>
      </c>
      <c r="G45" s="504">
        <f t="shared" si="1"/>
        <v>0</v>
      </c>
      <c r="H45" s="504"/>
    </row>
    <row r="46" spans="1:8" ht="28.5" customHeight="1">
      <c r="A46" s="503" t="s">
        <v>75</v>
      </c>
      <c r="B46" s="503"/>
      <c r="C46" s="503"/>
      <c r="D46" s="503"/>
      <c r="E46" s="503"/>
      <c r="F46" s="191" t="s">
        <v>76</v>
      </c>
      <c r="G46" s="504">
        <f t="shared" si="1"/>
        <v>0</v>
      </c>
      <c r="H46" s="504"/>
    </row>
    <row r="47" spans="1:8" ht="28.5" customHeight="1">
      <c r="A47" s="503" t="s">
        <v>77</v>
      </c>
      <c r="B47" s="503"/>
      <c r="C47" s="503"/>
      <c r="D47" s="503"/>
      <c r="E47" s="503"/>
      <c r="F47" s="191" t="s">
        <v>78</v>
      </c>
      <c r="G47" s="504">
        <v>6300</v>
      </c>
      <c r="H47" s="504"/>
    </row>
    <row r="48" spans="1:8" ht="28.5" customHeight="1">
      <c r="A48" s="509" t="s">
        <v>79</v>
      </c>
      <c r="B48" s="509"/>
      <c r="C48" s="509"/>
      <c r="D48" s="509"/>
      <c r="E48" s="509"/>
      <c r="F48" s="186" t="s">
        <v>80</v>
      </c>
      <c r="G48" s="510">
        <f>G50+G51+G66</f>
        <v>0</v>
      </c>
      <c r="H48" s="510"/>
    </row>
    <row r="49" spans="1:8" ht="15">
      <c r="A49" s="506" t="s">
        <v>213</v>
      </c>
      <c r="B49" s="506"/>
      <c r="C49" s="506"/>
      <c r="D49" s="506"/>
      <c r="E49" s="506"/>
      <c r="F49" s="506"/>
      <c r="G49" s="506"/>
      <c r="H49" s="506"/>
    </row>
    <row r="50" spans="1:8" ht="21" customHeight="1">
      <c r="A50" s="507" t="s">
        <v>81</v>
      </c>
      <c r="B50" s="507"/>
      <c r="C50" s="507"/>
      <c r="D50" s="507"/>
      <c r="E50" s="507"/>
      <c r="F50" s="192" t="s">
        <v>82</v>
      </c>
      <c r="G50" s="508"/>
      <c r="H50" s="508"/>
    </row>
    <row r="51" spans="1:8" ht="49.5" customHeight="1">
      <c r="A51" s="507" t="s">
        <v>83</v>
      </c>
      <c r="B51" s="507"/>
      <c r="C51" s="507"/>
      <c r="D51" s="507"/>
      <c r="E51" s="507"/>
      <c r="F51" s="192" t="s">
        <v>84</v>
      </c>
      <c r="G51" s="508">
        <f>G53+G54+G55+G56+G57+G58+G59+G60+G61+G62+G63+G64+G65</f>
        <v>0</v>
      </c>
      <c r="H51" s="508"/>
    </row>
    <row r="52" spans="1:8" ht="15">
      <c r="A52" s="506" t="s">
        <v>411</v>
      </c>
      <c r="B52" s="506"/>
      <c r="C52" s="506"/>
      <c r="D52" s="506"/>
      <c r="E52" s="506"/>
      <c r="F52" s="506"/>
      <c r="G52" s="506"/>
      <c r="H52" s="506"/>
    </row>
    <row r="53" spans="1:8" ht="22.5" customHeight="1">
      <c r="A53" s="503" t="s">
        <v>85</v>
      </c>
      <c r="B53" s="503"/>
      <c r="C53" s="503"/>
      <c r="D53" s="503"/>
      <c r="E53" s="503"/>
      <c r="F53" s="191" t="s">
        <v>86</v>
      </c>
      <c r="G53" s="504">
        <f>I53+J53+K53+L53+M53</f>
        <v>0</v>
      </c>
      <c r="H53" s="504"/>
    </row>
    <row r="54" spans="1:8" ht="21.75" customHeight="1">
      <c r="A54" s="503" t="s">
        <v>87</v>
      </c>
      <c r="B54" s="503"/>
      <c r="C54" s="503"/>
      <c r="D54" s="503"/>
      <c r="E54" s="503"/>
      <c r="F54" s="191" t="s">
        <v>88</v>
      </c>
      <c r="G54" s="504">
        <f aca="true" t="shared" si="2" ref="G54:G61">I54+J54+K54+L54+M54</f>
        <v>0</v>
      </c>
      <c r="H54" s="504"/>
    </row>
    <row r="55" spans="1:8" ht="21" customHeight="1">
      <c r="A55" s="503" t="s">
        <v>89</v>
      </c>
      <c r="B55" s="503"/>
      <c r="C55" s="503"/>
      <c r="D55" s="503"/>
      <c r="E55" s="503"/>
      <c r="F55" s="191" t="s">
        <v>90</v>
      </c>
      <c r="G55" s="504">
        <f t="shared" si="2"/>
        <v>0</v>
      </c>
      <c r="H55" s="504"/>
    </row>
    <row r="56" spans="1:8" ht="21" customHeight="1">
      <c r="A56" s="503" t="s">
        <v>91</v>
      </c>
      <c r="B56" s="503"/>
      <c r="C56" s="503"/>
      <c r="D56" s="503"/>
      <c r="E56" s="503"/>
      <c r="F56" s="191" t="s">
        <v>92</v>
      </c>
      <c r="G56" s="504">
        <f t="shared" si="2"/>
        <v>0</v>
      </c>
      <c r="H56" s="504"/>
    </row>
    <row r="57" spans="1:8" ht="24" customHeight="1">
      <c r="A57" s="503" t="s">
        <v>93</v>
      </c>
      <c r="B57" s="503"/>
      <c r="C57" s="503"/>
      <c r="D57" s="503"/>
      <c r="E57" s="503"/>
      <c r="F57" s="191" t="s">
        <v>94</v>
      </c>
      <c r="G57" s="504">
        <f t="shared" si="2"/>
        <v>0</v>
      </c>
      <c r="H57" s="504"/>
    </row>
    <row r="58" spans="1:8" ht="18.75" customHeight="1">
      <c r="A58" s="503" t="s">
        <v>95</v>
      </c>
      <c r="B58" s="503"/>
      <c r="C58" s="503"/>
      <c r="D58" s="503"/>
      <c r="E58" s="503"/>
      <c r="F58" s="191" t="s">
        <v>96</v>
      </c>
      <c r="G58" s="504">
        <f t="shared" si="2"/>
        <v>0</v>
      </c>
      <c r="H58" s="504"/>
    </row>
    <row r="59" spans="1:8" ht="21" customHeight="1">
      <c r="A59" s="503" t="s">
        <v>97</v>
      </c>
      <c r="B59" s="503"/>
      <c r="C59" s="503"/>
      <c r="D59" s="503"/>
      <c r="E59" s="503"/>
      <c r="F59" s="191" t="s">
        <v>98</v>
      </c>
      <c r="G59" s="504">
        <f t="shared" si="2"/>
        <v>0</v>
      </c>
      <c r="H59" s="504"/>
    </row>
    <row r="60" spans="1:8" ht="19.5" customHeight="1">
      <c r="A60" s="503" t="s">
        <v>99</v>
      </c>
      <c r="B60" s="503"/>
      <c r="C60" s="503"/>
      <c r="D60" s="503"/>
      <c r="E60" s="503"/>
      <c r="F60" s="191" t="s">
        <v>100</v>
      </c>
      <c r="G60" s="504">
        <f t="shared" si="2"/>
        <v>0</v>
      </c>
      <c r="H60" s="504"/>
    </row>
    <row r="61" spans="1:8" ht="22.5" customHeight="1">
      <c r="A61" s="503" t="s">
        <v>101</v>
      </c>
      <c r="B61" s="503"/>
      <c r="C61" s="503"/>
      <c r="D61" s="503"/>
      <c r="E61" s="503"/>
      <c r="F61" s="191" t="s">
        <v>102</v>
      </c>
      <c r="G61" s="504">
        <f t="shared" si="2"/>
        <v>0</v>
      </c>
      <c r="H61" s="504"/>
    </row>
    <row r="62" spans="1:8" ht="24" customHeight="1">
      <c r="A62" s="503" t="s">
        <v>103</v>
      </c>
      <c r="B62" s="503"/>
      <c r="C62" s="503"/>
      <c r="D62" s="503"/>
      <c r="E62" s="503"/>
      <c r="F62" s="191" t="s">
        <v>104</v>
      </c>
      <c r="G62" s="504">
        <f>I62+J62+K62+L62+M62</f>
        <v>0</v>
      </c>
      <c r="H62" s="504"/>
    </row>
    <row r="63" spans="1:8" ht="21.75" customHeight="1">
      <c r="A63" s="503" t="s">
        <v>105</v>
      </c>
      <c r="B63" s="503"/>
      <c r="C63" s="503"/>
      <c r="D63" s="503"/>
      <c r="E63" s="503"/>
      <c r="F63" s="191" t="s">
        <v>106</v>
      </c>
      <c r="G63" s="504">
        <f>I63+J63+K63+L63+M63</f>
        <v>0</v>
      </c>
      <c r="H63" s="504"/>
    </row>
    <row r="64" spans="1:8" ht="21.75" customHeight="1">
      <c r="A64" s="503" t="s">
        <v>107</v>
      </c>
      <c r="B64" s="503"/>
      <c r="C64" s="503"/>
      <c r="D64" s="503"/>
      <c r="E64" s="503"/>
      <c r="F64" s="191" t="s">
        <v>108</v>
      </c>
      <c r="G64" s="504">
        <f>I64+J64+K64+L64+M64</f>
        <v>0</v>
      </c>
      <c r="H64" s="504"/>
    </row>
    <row r="65" spans="1:8" ht="33.75" customHeight="1">
      <c r="A65" s="503" t="s">
        <v>109</v>
      </c>
      <c r="B65" s="503"/>
      <c r="C65" s="503"/>
      <c r="D65" s="503"/>
      <c r="E65" s="503"/>
      <c r="F65" s="191" t="s">
        <v>110</v>
      </c>
      <c r="G65" s="504">
        <f>I65+J65+K65+L65+M65</f>
        <v>0</v>
      </c>
      <c r="H65" s="504"/>
    </row>
    <row r="66" spans="1:8" ht="63.75" customHeight="1">
      <c r="A66" s="507" t="s">
        <v>111</v>
      </c>
      <c r="B66" s="507"/>
      <c r="C66" s="507"/>
      <c r="D66" s="507"/>
      <c r="E66" s="507"/>
      <c r="F66" s="192" t="s">
        <v>112</v>
      </c>
      <c r="G66" s="508">
        <f>G68+G69+G70+G71+G72+G73+G74+G75+G76+G77+G78+G79+G80</f>
        <v>0</v>
      </c>
      <c r="H66" s="508"/>
    </row>
    <row r="67" spans="1:8" ht="17.25" customHeight="1">
      <c r="A67" s="506" t="s">
        <v>411</v>
      </c>
      <c r="B67" s="506"/>
      <c r="C67" s="506"/>
      <c r="D67" s="506"/>
      <c r="E67" s="506"/>
      <c r="F67" s="506"/>
      <c r="G67" s="506"/>
      <c r="H67" s="506"/>
    </row>
    <row r="68" spans="1:8" ht="24" customHeight="1">
      <c r="A68" s="503" t="s">
        <v>113</v>
      </c>
      <c r="B68" s="503"/>
      <c r="C68" s="503"/>
      <c r="D68" s="503"/>
      <c r="E68" s="503"/>
      <c r="F68" s="191" t="s">
        <v>114</v>
      </c>
      <c r="G68" s="504">
        <f>I68+J68+K68+L68+M68</f>
        <v>0</v>
      </c>
      <c r="H68" s="504"/>
    </row>
    <row r="69" spans="1:8" ht="22.5" customHeight="1">
      <c r="A69" s="503" t="s">
        <v>115</v>
      </c>
      <c r="B69" s="503"/>
      <c r="C69" s="503"/>
      <c r="D69" s="503"/>
      <c r="E69" s="503"/>
      <c r="F69" s="191" t="s">
        <v>116</v>
      </c>
      <c r="G69" s="504">
        <f aca="true" t="shared" si="3" ref="G69:G79">I69+J69+K69+L69+M69</f>
        <v>0</v>
      </c>
      <c r="H69" s="504"/>
    </row>
    <row r="70" spans="1:8" ht="20.25" customHeight="1">
      <c r="A70" s="505" t="s">
        <v>117</v>
      </c>
      <c r="B70" s="505"/>
      <c r="C70" s="505"/>
      <c r="D70" s="505"/>
      <c r="E70" s="505"/>
      <c r="F70" s="191" t="s">
        <v>118</v>
      </c>
      <c r="G70" s="504">
        <f t="shared" si="3"/>
        <v>0</v>
      </c>
      <c r="H70" s="504"/>
    </row>
    <row r="71" spans="1:8" ht="20.25" customHeight="1">
      <c r="A71" s="503" t="s">
        <v>119</v>
      </c>
      <c r="B71" s="503"/>
      <c r="C71" s="503"/>
      <c r="D71" s="503"/>
      <c r="E71" s="503"/>
      <c r="F71" s="191" t="s">
        <v>120</v>
      </c>
      <c r="G71" s="504">
        <f t="shared" si="3"/>
        <v>0</v>
      </c>
      <c r="H71" s="504"/>
    </row>
    <row r="72" spans="1:8" ht="21.75" customHeight="1">
      <c r="A72" s="503" t="s">
        <v>121</v>
      </c>
      <c r="B72" s="503"/>
      <c r="C72" s="503"/>
      <c r="D72" s="503"/>
      <c r="E72" s="503"/>
      <c r="F72" s="191" t="s">
        <v>122</v>
      </c>
      <c r="G72" s="504">
        <f t="shared" si="3"/>
        <v>0</v>
      </c>
      <c r="H72" s="504"/>
    </row>
    <row r="73" spans="1:8" ht="20.25" customHeight="1">
      <c r="A73" s="503" t="s">
        <v>123</v>
      </c>
      <c r="B73" s="503"/>
      <c r="C73" s="503"/>
      <c r="D73" s="503"/>
      <c r="E73" s="503"/>
      <c r="F73" s="191" t="s">
        <v>124</v>
      </c>
      <c r="G73" s="504">
        <f t="shared" si="3"/>
        <v>0</v>
      </c>
      <c r="H73" s="504"/>
    </row>
    <row r="74" spans="1:8" ht="20.25" customHeight="1">
      <c r="A74" s="503" t="s">
        <v>125</v>
      </c>
      <c r="B74" s="503"/>
      <c r="C74" s="503"/>
      <c r="D74" s="503"/>
      <c r="E74" s="503"/>
      <c r="F74" s="191" t="s">
        <v>126</v>
      </c>
      <c r="G74" s="504">
        <f t="shared" si="3"/>
        <v>0</v>
      </c>
      <c r="H74" s="504"/>
    </row>
    <row r="75" spans="1:8" ht="19.5" customHeight="1">
      <c r="A75" s="503" t="s">
        <v>127</v>
      </c>
      <c r="B75" s="503"/>
      <c r="C75" s="503"/>
      <c r="D75" s="503"/>
      <c r="E75" s="503"/>
      <c r="F75" s="191" t="s">
        <v>128</v>
      </c>
      <c r="G75" s="504">
        <f t="shared" si="3"/>
        <v>0</v>
      </c>
      <c r="H75" s="504"/>
    </row>
    <row r="76" spans="1:8" ht="20.25" customHeight="1">
      <c r="A76" s="503" t="s">
        <v>129</v>
      </c>
      <c r="B76" s="503"/>
      <c r="C76" s="503"/>
      <c r="D76" s="503"/>
      <c r="E76" s="503"/>
      <c r="F76" s="191" t="s">
        <v>130</v>
      </c>
      <c r="G76" s="504">
        <f t="shared" si="3"/>
        <v>0</v>
      </c>
      <c r="H76" s="504"/>
    </row>
    <row r="77" spans="1:8" ht="21" customHeight="1">
      <c r="A77" s="503" t="s">
        <v>131</v>
      </c>
      <c r="B77" s="503"/>
      <c r="C77" s="503"/>
      <c r="D77" s="503"/>
      <c r="E77" s="503"/>
      <c r="F77" s="191" t="s">
        <v>132</v>
      </c>
      <c r="G77" s="504">
        <f t="shared" si="3"/>
        <v>0</v>
      </c>
      <c r="H77" s="504"/>
    </row>
    <row r="78" spans="1:8" ht="18.75" customHeight="1">
      <c r="A78" s="503" t="s">
        <v>133</v>
      </c>
      <c r="B78" s="503"/>
      <c r="C78" s="503"/>
      <c r="D78" s="503"/>
      <c r="E78" s="503"/>
      <c r="F78" s="191" t="s">
        <v>134</v>
      </c>
      <c r="G78" s="504">
        <f t="shared" si="3"/>
        <v>0</v>
      </c>
      <c r="H78" s="504"/>
    </row>
    <row r="79" spans="1:8" ht="20.25" customHeight="1">
      <c r="A79" s="503" t="s">
        <v>135</v>
      </c>
      <c r="B79" s="503"/>
      <c r="C79" s="503"/>
      <c r="D79" s="503"/>
      <c r="E79" s="503"/>
      <c r="F79" s="191" t="s">
        <v>136</v>
      </c>
      <c r="G79" s="504">
        <f t="shared" si="3"/>
        <v>0</v>
      </c>
      <c r="H79" s="504"/>
    </row>
    <row r="80" spans="1:8" ht="33.75" customHeight="1">
      <c r="A80" s="503" t="s">
        <v>137</v>
      </c>
      <c r="B80" s="503"/>
      <c r="C80" s="503"/>
      <c r="D80" s="503"/>
      <c r="E80" s="503"/>
      <c r="F80" s="191" t="s">
        <v>138</v>
      </c>
      <c r="G80" s="504">
        <f>I80+J80+K80+L80+M80</f>
        <v>0</v>
      </c>
      <c r="H80" s="504"/>
    </row>
  </sheetData>
  <sheetProtection/>
  <mergeCells count="149">
    <mergeCell ref="A1:H1"/>
    <mergeCell ref="A2:H2"/>
    <mergeCell ref="A3:E3"/>
    <mergeCell ref="G3:H3"/>
    <mergeCell ref="A8:H8"/>
    <mergeCell ref="A9:E9"/>
    <mergeCell ref="G9:H9"/>
    <mergeCell ref="F4:F5"/>
    <mergeCell ref="G4:H5"/>
    <mergeCell ref="A6:H6"/>
    <mergeCell ref="A7:E7"/>
    <mergeCell ref="G7:H7"/>
    <mergeCell ref="A4:E5"/>
    <mergeCell ref="G13:H13"/>
    <mergeCell ref="A10:E10"/>
    <mergeCell ref="G10:H10"/>
    <mergeCell ref="A14:H14"/>
    <mergeCell ref="A15:E15"/>
    <mergeCell ref="G15:H15"/>
    <mergeCell ref="A13:E13"/>
    <mergeCell ref="A11:E11"/>
    <mergeCell ref="G11:H11"/>
    <mergeCell ref="A12:E12"/>
    <mergeCell ref="G12:H12"/>
    <mergeCell ref="A19:E19"/>
    <mergeCell ref="G16:H16"/>
    <mergeCell ref="A17:E17"/>
    <mergeCell ref="G17:H17"/>
    <mergeCell ref="A18:E18"/>
    <mergeCell ref="G18:H18"/>
    <mergeCell ref="A16:E16"/>
    <mergeCell ref="G19:H19"/>
    <mergeCell ref="G22:H22"/>
    <mergeCell ref="A23:H23"/>
    <mergeCell ref="A24:E24"/>
    <mergeCell ref="G24:H24"/>
    <mergeCell ref="A22:E22"/>
    <mergeCell ref="A20:E20"/>
    <mergeCell ref="G20:H20"/>
    <mergeCell ref="A21:E21"/>
    <mergeCell ref="G21:H21"/>
    <mergeCell ref="G25:H25"/>
    <mergeCell ref="A26:E26"/>
    <mergeCell ref="G26:H26"/>
    <mergeCell ref="A27:E27"/>
    <mergeCell ref="G27:H27"/>
    <mergeCell ref="A25:E25"/>
    <mergeCell ref="G28:H28"/>
    <mergeCell ref="A29:E29"/>
    <mergeCell ref="G29:H29"/>
    <mergeCell ref="A30:E30"/>
    <mergeCell ref="G30:H30"/>
    <mergeCell ref="A28:E28"/>
    <mergeCell ref="G31:H31"/>
    <mergeCell ref="A32:E32"/>
    <mergeCell ref="G32:H32"/>
    <mergeCell ref="A33:E33"/>
    <mergeCell ref="G33:H33"/>
    <mergeCell ref="A31:E31"/>
    <mergeCell ref="A36:H36"/>
    <mergeCell ref="A37:E37"/>
    <mergeCell ref="G37:H37"/>
    <mergeCell ref="A38:E38"/>
    <mergeCell ref="G38:H38"/>
    <mergeCell ref="A34:E34"/>
    <mergeCell ref="G34:H34"/>
    <mergeCell ref="A35:E35"/>
    <mergeCell ref="G35:H35"/>
    <mergeCell ref="A41:E41"/>
    <mergeCell ref="G41:H41"/>
    <mergeCell ref="A42:E42"/>
    <mergeCell ref="G42:H42"/>
    <mergeCell ref="A39:E39"/>
    <mergeCell ref="G39:H39"/>
    <mergeCell ref="A40:E40"/>
    <mergeCell ref="G40:H40"/>
    <mergeCell ref="A45:E45"/>
    <mergeCell ref="G45:H45"/>
    <mergeCell ref="A46:E46"/>
    <mergeCell ref="G46:H46"/>
    <mergeCell ref="A43:E43"/>
    <mergeCell ref="G43:H43"/>
    <mergeCell ref="A44:E44"/>
    <mergeCell ref="G44:H44"/>
    <mergeCell ref="A49:H49"/>
    <mergeCell ref="A50:E50"/>
    <mergeCell ref="G50:H50"/>
    <mergeCell ref="A51:E51"/>
    <mergeCell ref="G51:H51"/>
    <mergeCell ref="A47:E47"/>
    <mergeCell ref="G47:H47"/>
    <mergeCell ref="A48:E48"/>
    <mergeCell ref="G48:H48"/>
    <mergeCell ref="A55:E55"/>
    <mergeCell ref="G55:H55"/>
    <mergeCell ref="A56:E56"/>
    <mergeCell ref="G56:H56"/>
    <mergeCell ref="A52:H52"/>
    <mergeCell ref="A53:E53"/>
    <mergeCell ref="G53:H53"/>
    <mergeCell ref="A54:E54"/>
    <mergeCell ref="G54:H54"/>
    <mergeCell ref="A59:E59"/>
    <mergeCell ref="G59:H59"/>
    <mergeCell ref="A60:E60"/>
    <mergeCell ref="G60:H60"/>
    <mergeCell ref="A57:E57"/>
    <mergeCell ref="G57:H57"/>
    <mergeCell ref="A58:E58"/>
    <mergeCell ref="G58:H58"/>
    <mergeCell ref="A63:E63"/>
    <mergeCell ref="G63:H63"/>
    <mergeCell ref="A64:E64"/>
    <mergeCell ref="G64:H64"/>
    <mergeCell ref="A61:E61"/>
    <mergeCell ref="G61:H61"/>
    <mergeCell ref="A62:E62"/>
    <mergeCell ref="G62:H62"/>
    <mergeCell ref="A67:H67"/>
    <mergeCell ref="A68:E68"/>
    <mergeCell ref="G68:H68"/>
    <mergeCell ref="A69:E69"/>
    <mergeCell ref="G69:H69"/>
    <mergeCell ref="A65:E65"/>
    <mergeCell ref="G65:H65"/>
    <mergeCell ref="A66:E66"/>
    <mergeCell ref="G66:H66"/>
    <mergeCell ref="A72:E72"/>
    <mergeCell ref="G72:H72"/>
    <mergeCell ref="A73:E73"/>
    <mergeCell ref="G73:H73"/>
    <mergeCell ref="A70:E70"/>
    <mergeCell ref="G70:H70"/>
    <mergeCell ref="A71:E71"/>
    <mergeCell ref="G71:H71"/>
    <mergeCell ref="A76:E76"/>
    <mergeCell ref="G76:H76"/>
    <mergeCell ref="A77:E77"/>
    <mergeCell ref="G77:H77"/>
    <mergeCell ref="A74:E74"/>
    <mergeCell ref="G74:H74"/>
    <mergeCell ref="A75:E75"/>
    <mergeCell ref="G75:H75"/>
    <mergeCell ref="A80:E80"/>
    <mergeCell ref="G80:H80"/>
    <mergeCell ref="A78:E78"/>
    <mergeCell ref="G78:H78"/>
    <mergeCell ref="A79:E79"/>
    <mergeCell ref="G79:H79"/>
  </mergeCells>
  <printOptions/>
  <pageMargins left="0.7" right="0.7" top="0.75" bottom="0.75" header="0.3" footer="0.3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87"/>
  <sheetViews>
    <sheetView tabSelected="1" view="pageBreakPreview" zoomScale="75" zoomScaleNormal="60" zoomScaleSheetLayoutView="75" zoomScalePageLayoutView="0" workbookViewId="0" topLeftCell="A4">
      <selection activeCell="F12" sqref="F12"/>
    </sheetView>
  </sheetViews>
  <sheetFormatPr defaultColWidth="9.140625" defaultRowHeight="15"/>
  <cols>
    <col min="1" max="1" width="62.140625" style="104" customWidth="1"/>
    <col min="2" max="2" width="9.57421875" style="105" customWidth="1"/>
    <col min="3" max="3" width="8.421875" style="105" customWidth="1"/>
    <col min="4" max="4" width="0.1367187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37.5" customHeight="1">
      <c r="A1" s="551" t="s">
        <v>759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ht="8.2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8.25" customHeight="1">
      <c r="A3" s="553" t="s">
        <v>250</v>
      </c>
      <c r="B3" s="556" t="s">
        <v>204</v>
      </c>
      <c r="C3" s="559" t="s">
        <v>214</v>
      </c>
      <c r="D3" s="560"/>
      <c r="E3" s="562" t="s">
        <v>140</v>
      </c>
      <c r="F3" s="563"/>
      <c r="G3" s="563"/>
      <c r="H3" s="563"/>
      <c r="I3" s="563"/>
      <c r="J3" s="563"/>
      <c r="K3" s="564"/>
    </row>
    <row r="4" spans="1:11" s="105" customFormat="1" ht="138" customHeight="1">
      <c r="A4" s="554"/>
      <c r="B4" s="557"/>
      <c r="C4" s="558"/>
      <c r="D4" s="561"/>
      <c r="E4" s="549" t="s">
        <v>251</v>
      </c>
      <c r="F4" s="533" t="s">
        <v>252</v>
      </c>
      <c r="G4" s="533" t="s">
        <v>253</v>
      </c>
      <c r="H4" s="537" t="s">
        <v>254</v>
      </c>
      <c r="I4" s="549" t="s">
        <v>141</v>
      </c>
      <c r="J4" s="539" t="s">
        <v>216</v>
      </c>
      <c r="K4" s="540"/>
    </row>
    <row r="5" spans="1:13" ht="87.75" customHeight="1">
      <c r="A5" s="555"/>
      <c r="B5" s="558"/>
      <c r="C5" s="201" t="s">
        <v>452</v>
      </c>
      <c r="D5" s="201" t="s">
        <v>236</v>
      </c>
      <c r="E5" s="565"/>
      <c r="F5" s="533"/>
      <c r="G5" s="533"/>
      <c r="H5" s="538"/>
      <c r="I5" s="550"/>
      <c r="J5" s="201" t="s">
        <v>215</v>
      </c>
      <c r="K5" s="202" t="s">
        <v>217</v>
      </c>
      <c r="M5" s="106"/>
    </row>
    <row r="6" spans="1:11" ht="25.5" customHeight="1">
      <c r="A6" s="200">
        <v>1</v>
      </c>
      <c r="B6" s="203">
        <v>2</v>
      </c>
      <c r="C6" s="547">
        <v>3</v>
      </c>
      <c r="D6" s="548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34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E9+E10+E15+E20+E21+E22+E28+E27+E26</f>
        <v>52177826</v>
      </c>
      <c r="F7" s="380">
        <f>F10</f>
        <v>49745826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2432000</v>
      </c>
      <c r="K7" s="381">
        <f>K22</f>
        <v>0</v>
      </c>
      <c r="M7" s="108"/>
      <c r="O7" s="109"/>
    </row>
    <row r="8" spans="1:13" ht="25.5" customHeight="1">
      <c r="A8" s="534" t="s">
        <v>256</v>
      </c>
      <c r="B8" s="535"/>
      <c r="C8" s="535"/>
      <c r="D8" s="535"/>
      <c r="E8" s="535"/>
      <c r="F8" s="535"/>
      <c r="G8" s="535"/>
      <c r="H8" s="535"/>
      <c r="I8" s="535"/>
      <c r="J8" s="535"/>
      <c r="K8" s="536"/>
      <c r="M8" s="108"/>
    </row>
    <row r="9" spans="1:13" s="107" customFormat="1" ht="22.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5.7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18">
        <f>E11+E12+E13+E14</f>
        <v>52045826</v>
      </c>
      <c r="F10" s="218">
        <f>F11+F12+F13+F14</f>
        <v>49745826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4.7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52045826</v>
      </c>
      <c r="F11" s="220">
        <v>49745826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0.25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201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31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201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51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4">
        <v>0</v>
      </c>
      <c r="G14" s="223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4.2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5.25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/>
      <c r="K16" s="202" t="s">
        <v>255</v>
      </c>
      <c r="M16" s="108"/>
    </row>
    <row r="17" spans="1:13" ht="22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/>
      <c r="K17" s="202" t="s">
        <v>255</v>
      </c>
      <c r="M17" s="108"/>
    </row>
    <row r="18" spans="1:13" ht="44.2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/>
      <c r="K18" s="202" t="s">
        <v>255</v>
      </c>
      <c r="M18" s="108"/>
    </row>
    <row r="19" spans="1:13" ht="44.25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/>
      <c r="K19" s="202" t="s">
        <v>255</v>
      </c>
      <c r="M19" s="108"/>
    </row>
    <row r="20" spans="1:13" s="110" customFormat="1" ht="93.75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51.7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60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30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/>
      <c r="K23" s="230" t="s">
        <v>255</v>
      </c>
      <c r="M23" s="108"/>
    </row>
    <row r="24" spans="1:13" ht="48.75" customHeight="1" hidden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223"/>
      <c r="I24" s="223" t="s">
        <v>255</v>
      </c>
      <c r="J24" s="224"/>
      <c r="K24" s="397"/>
      <c r="M24" s="108"/>
    </row>
    <row r="25" spans="1:13" ht="24.7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/>
      <c r="K25" s="397"/>
      <c r="M25" s="108"/>
    </row>
    <row r="26" spans="1:13" ht="24.75" customHeight="1">
      <c r="A26" s="228" t="s">
        <v>617</v>
      </c>
      <c r="B26" s="201">
        <v>161</v>
      </c>
      <c r="C26" s="395" t="s">
        <v>618</v>
      </c>
      <c r="D26" s="396">
        <v>121</v>
      </c>
      <c r="E26" s="220">
        <f t="shared" si="0"/>
        <v>120000</v>
      </c>
      <c r="F26" s="223"/>
      <c r="G26" s="223"/>
      <c r="H26" s="223"/>
      <c r="I26" s="223"/>
      <c r="J26" s="224">
        <v>120000</v>
      </c>
      <c r="K26" s="397"/>
      <c r="M26" s="108"/>
    </row>
    <row r="27" spans="1:13" ht="38.25" customHeight="1">
      <c r="A27" s="228" t="s">
        <v>723</v>
      </c>
      <c r="B27" s="212">
        <v>170</v>
      </c>
      <c r="C27" s="231" t="s">
        <v>722</v>
      </c>
      <c r="D27" s="225">
        <v>440</v>
      </c>
      <c r="E27" s="213">
        <f t="shared" si="0"/>
        <v>12000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9">
        <v>12000</v>
      </c>
      <c r="K27" s="226" t="s">
        <v>255</v>
      </c>
      <c r="M27" s="108"/>
    </row>
    <row r="28" spans="1:13" ht="40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9"/>
      <c r="K28" s="226" t="s">
        <v>255</v>
      </c>
      <c r="M28" s="108"/>
    </row>
    <row r="29" spans="1:13" ht="6" customHeight="1">
      <c r="A29" s="544"/>
      <c r="B29" s="545"/>
      <c r="C29" s="545"/>
      <c r="D29" s="545"/>
      <c r="E29" s="545"/>
      <c r="F29" s="545"/>
      <c r="G29" s="545"/>
      <c r="H29" s="546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 aca="true" t="shared" si="1" ref="E30:K30">E31+E37+E39+E46+E48+E50</f>
        <v>58878815.03000001</v>
      </c>
      <c r="F30" s="266">
        <f>F31+F37+F39+F46+F48+F50</f>
        <v>56432880.31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2445934.7199999997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 aca="true" t="shared" si="2" ref="E31:K31">E32+E33+E35+E36+E34</f>
        <v>41172995.160000004</v>
      </c>
      <c r="F31" s="267">
        <f t="shared" si="2"/>
        <v>40171797.01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1001198.1499999999</v>
      </c>
      <c r="K31" s="267">
        <f t="shared" si="2"/>
        <v>0</v>
      </c>
      <c r="M31" s="108"/>
      <c r="N31" s="106"/>
    </row>
    <row r="32" spans="1:13" ht="36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31358186.76</v>
      </c>
      <c r="F32" s="265">
        <v>30615023.82</v>
      </c>
      <c r="G32" s="268">
        <v>0</v>
      </c>
      <c r="H32" s="268">
        <v>0</v>
      </c>
      <c r="I32" s="268">
        <v>0</v>
      </c>
      <c r="J32" s="268">
        <v>743162.94</v>
      </c>
      <c r="K32" s="270">
        <v>0</v>
      </c>
      <c r="M32" s="108"/>
    </row>
    <row r="33" spans="1:13" ht="4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118836</v>
      </c>
      <c r="F33" s="265">
        <v>111036</v>
      </c>
      <c r="G33" s="268">
        <v>0</v>
      </c>
      <c r="H33" s="268">
        <v>0</v>
      </c>
      <c r="I33" s="268">
        <v>0</v>
      </c>
      <c r="J33" s="268">
        <v>7800</v>
      </c>
      <c r="K33" s="268">
        <v>0</v>
      </c>
      <c r="M33" s="108"/>
    </row>
    <row r="34" spans="1:13" ht="83.25" customHeight="1">
      <c r="A34" s="245" t="s">
        <v>714</v>
      </c>
      <c r="B34" s="242">
        <v>213</v>
      </c>
      <c r="C34" s="243" t="s">
        <v>713</v>
      </c>
      <c r="D34" s="244">
        <v>296</v>
      </c>
      <c r="E34" s="265">
        <f>SUM(F34:K34)</f>
        <v>225800</v>
      </c>
      <c r="F34" s="265">
        <v>200000</v>
      </c>
      <c r="G34" s="268">
        <v>0</v>
      </c>
      <c r="H34" s="268">
        <v>0</v>
      </c>
      <c r="I34" s="268">
        <v>0</v>
      </c>
      <c r="J34" s="268">
        <v>25800</v>
      </c>
      <c r="K34" s="268">
        <v>0</v>
      </c>
      <c r="M34" s="108"/>
    </row>
    <row r="35" spans="1:13" ht="87" customHeight="1">
      <c r="A35" s="241" t="s">
        <v>173</v>
      </c>
      <c r="B35" s="242">
        <v>214</v>
      </c>
      <c r="C35" s="243" t="s">
        <v>239</v>
      </c>
      <c r="D35" s="244">
        <v>213</v>
      </c>
      <c r="E35" s="265">
        <f>SUM(F35:K35)</f>
        <v>9470172.4</v>
      </c>
      <c r="F35" s="265">
        <v>9245737.19</v>
      </c>
      <c r="G35" s="268">
        <v>0</v>
      </c>
      <c r="H35" s="268">
        <v>0</v>
      </c>
      <c r="I35" s="268">
        <v>0</v>
      </c>
      <c r="J35" s="268">
        <v>224435.21</v>
      </c>
      <c r="K35" s="268">
        <v>0</v>
      </c>
      <c r="M35" s="108"/>
    </row>
    <row r="36" spans="1:13" ht="101.25" customHeight="1">
      <c r="A36" s="241" t="s">
        <v>472</v>
      </c>
      <c r="B36" s="242">
        <v>215</v>
      </c>
      <c r="C36" s="242">
        <v>119</v>
      </c>
      <c r="D36" s="242">
        <v>213</v>
      </c>
      <c r="E36" s="265">
        <f>SUM(F36:K36)</f>
        <v>0</v>
      </c>
      <c r="F36" s="245">
        <v>0</v>
      </c>
      <c r="G36" s="453">
        <v>0</v>
      </c>
      <c r="H36" s="453">
        <v>0</v>
      </c>
      <c r="I36" s="453">
        <v>0</v>
      </c>
      <c r="J36" s="453">
        <v>0</v>
      </c>
      <c r="K36" s="453">
        <v>0</v>
      </c>
      <c r="M36" s="108"/>
    </row>
    <row r="37" spans="1:13" ht="48" customHeight="1">
      <c r="A37" s="246" t="s">
        <v>221</v>
      </c>
      <c r="B37" s="237">
        <v>220</v>
      </c>
      <c r="C37" s="238" t="s">
        <v>255</v>
      </c>
      <c r="D37" s="238" t="s">
        <v>255</v>
      </c>
      <c r="E37" s="239">
        <v>0</v>
      </c>
      <c r="F37" s="239">
        <v>0</v>
      </c>
      <c r="G37" s="239">
        <v>0</v>
      </c>
      <c r="H37" s="239">
        <v>0</v>
      </c>
      <c r="I37" s="239">
        <v>0</v>
      </c>
      <c r="J37" s="239">
        <v>0</v>
      </c>
      <c r="K37" s="240">
        <v>0</v>
      </c>
      <c r="M37" s="108"/>
    </row>
    <row r="38" spans="1:13" ht="15" customHeight="1">
      <c r="A38" s="544"/>
      <c r="B38" s="545"/>
      <c r="C38" s="545"/>
      <c r="D38" s="545"/>
      <c r="E38" s="545"/>
      <c r="F38" s="545"/>
      <c r="G38" s="545"/>
      <c r="H38" s="546"/>
      <c r="I38" s="210"/>
      <c r="J38" s="247"/>
      <c r="K38" s="248"/>
      <c r="M38" s="108"/>
    </row>
    <row r="39" spans="1:13" s="110" customFormat="1" ht="42" customHeight="1">
      <c r="A39" s="211" t="s">
        <v>222</v>
      </c>
      <c r="B39" s="237">
        <v>230</v>
      </c>
      <c r="C39" s="238" t="s">
        <v>255</v>
      </c>
      <c r="D39" s="238" t="s">
        <v>255</v>
      </c>
      <c r="E39" s="239">
        <f>E41+E42+E43+E44+E45</f>
        <v>5030200.130000001</v>
      </c>
      <c r="F39" s="239">
        <f aca="true" t="shared" si="3" ref="F39:K39">F41+F42+F43+F44+F45</f>
        <v>5027200.130000001</v>
      </c>
      <c r="G39" s="239">
        <f t="shared" si="3"/>
        <v>0</v>
      </c>
      <c r="H39" s="239">
        <f t="shared" si="3"/>
        <v>0</v>
      </c>
      <c r="I39" s="239">
        <f t="shared" si="3"/>
        <v>0</v>
      </c>
      <c r="J39" s="239">
        <f t="shared" si="3"/>
        <v>3000</v>
      </c>
      <c r="K39" s="239">
        <f t="shared" si="3"/>
        <v>0</v>
      </c>
      <c r="M39" s="108"/>
    </row>
    <row r="40" spans="1:13" ht="31.5" customHeight="1">
      <c r="A40" s="534" t="s">
        <v>262</v>
      </c>
      <c r="B40" s="535"/>
      <c r="C40" s="535"/>
      <c r="D40" s="535"/>
      <c r="E40" s="535"/>
      <c r="F40" s="535"/>
      <c r="G40" s="535"/>
      <c r="H40" s="535"/>
      <c r="I40" s="535"/>
      <c r="J40" s="535"/>
      <c r="K40" s="536"/>
      <c r="M40" s="108"/>
    </row>
    <row r="41" spans="1:14" s="107" customFormat="1" ht="24" customHeight="1">
      <c r="A41" s="241" t="s">
        <v>142</v>
      </c>
      <c r="B41" s="242">
        <v>231</v>
      </c>
      <c r="C41" s="242">
        <v>851</v>
      </c>
      <c r="D41" s="242">
        <v>291</v>
      </c>
      <c r="E41" s="245">
        <f>SUM(F41:K41)</f>
        <v>4294551.65</v>
      </c>
      <c r="F41" s="245">
        <v>4294551.65</v>
      </c>
      <c r="G41" s="245"/>
      <c r="H41" s="245"/>
      <c r="I41" s="245"/>
      <c r="J41" s="251">
        <v>0</v>
      </c>
      <c r="K41" s="254"/>
      <c r="M41" s="108"/>
      <c r="N41" s="109"/>
    </row>
    <row r="42" spans="1:14" s="107" customFormat="1" ht="24.75" customHeight="1">
      <c r="A42" s="241" t="s">
        <v>143</v>
      </c>
      <c r="B42" s="242">
        <v>232</v>
      </c>
      <c r="C42" s="242">
        <v>851</v>
      </c>
      <c r="D42" s="242">
        <v>291</v>
      </c>
      <c r="E42" s="245">
        <f>SUM(F42:K42)</f>
        <v>727040.48</v>
      </c>
      <c r="F42" s="245">
        <v>727040.48</v>
      </c>
      <c r="G42" s="245"/>
      <c r="H42" s="245"/>
      <c r="I42" s="245"/>
      <c r="J42" s="251">
        <v>0</v>
      </c>
      <c r="K42" s="254"/>
      <c r="M42" s="108"/>
      <c r="N42" s="109"/>
    </row>
    <row r="43" spans="1:14" s="107" customFormat="1" ht="40.5" customHeight="1">
      <c r="A43" s="241" t="s">
        <v>468</v>
      </c>
      <c r="B43" s="242">
        <v>233</v>
      </c>
      <c r="C43" s="242">
        <v>852</v>
      </c>
      <c r="D43" s="242">
        <v>291</v>
      </c>
      <c r="E43" s="245">
        <f>SUM(F43:K43)</f>
        <v>5608</v>
      </c>
      <c r="F43" s="245">
        <v>5608</v>
      </c>
      <c r="G43" s="245"/>
      <c r="H43" s="245"/>
      <c r="I43" s="245"/>
      <c r="J43" s="251">
        <v>0</v>
      </c>
      <c r="K43" s="254"/>
      <c r="M43" s="108"/>
      <c r="N43" s="109"/>
    </row>
    <row r="44" spans="1:13" ht="36.75" customHeight="1" hidden="1">
      <c r="A44" s="272" t="s">
        <v>470</v>
      </c>
      <c r="B44" s="253">
        <v>234</v>
      </c>
      <c r="C44" s="253" t="s">
        <v>469</v>
      </c>
      <c r="D44" s="253" t="s">
        <v>473</v>
      </c>
      <c r="E44" s="245">
        <f>SUM(F44:K44)</f>
        <v>0</v>
      </c>
      <c r="F44" s="245"/>
      <c r="G44" s="245"/>
      <c r="H44" s="245"/>
      <c r="I44" s="265"/>
      <c r="J44" s="251"/>
      <c r="K44" s="254"/>
      <c r="M44" s="108"/>
    </row>
    <row r="45" spans="1:13" ht="36.75" customHeight="1">
      <c r="A45" s="272" t="s">
        <v>630</v>
      </c>
      <c r="B45" s="253" t="s">
        <v>628</v>
      </c>
      <c r="C45" s="253" t="s">
        <v>469</v>
      </c>
      <c r="D45" s="253" t="s">
        <v>629</v>
      </c>
      <c r="E45" s="245">
        <f>SUM(F45:K45)</f>
        <v>3000</v>
      </c>
      <c r="F45" s="245">
        <v>0</v>
      </c>
      <c r="G45" s="245"/>
      <c r="H45" s="245"/>
      <c r="I45" s="265"/>
      <c r="J45" s="251">
        <v>3000</v>
      </c>
      <c r="K45" s="254"/>
      <c r="M45" s="108"/>
    </row>
    <row r="46" spans="1:13" s="110" customFormat="1" ht="45" customHeight="1">
      <c r="A46" s="211" t="s">
        <v>263</v>
      </c>
      <c r="B46" s="237">
        <v>240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M46" s="108"/>
    </row>
    <row r="47" spans="1:13" ht="5.25" customHeight="1">
      <c r="A47" s="541"/>
      <c r="B47" s="542"/>
      <c r="C47" s="542"/>
      <c r="D47" s="542"/>
      <c r="E47" s="542"/>
      <c r="F47" s="542"/>
      <c r="G47" s="542"/>
      <c r="H47" s="543"/>
      <c r="I47" s="161"/>
      <c r="J47" s="251"/>
      <c r="K47" s="254"/>
      <c r="M47" s="108"/>
    </row>
    <row r="48" spans="1:14" s="110" customFormat="1" ht="51.75" customHeight="1">
      <c r="A48" s="211" t="s">
        <v>264</v>
      </c>
      <c r="B48" s="237">
        <v>250</v>
      </c>
      <c r="C48" s="212" t="s">
        <v>255</v>
      </c>
      <c r="D48" s="212" t="s">
        <v>255</v>
      </c>
      <c r="E48" s="239">
        <v>0</v>
      </c>
      <c r="F48" s="239">
        <v>0</v>
      </c>
      <c r="G48" s="239">
        <v>0</v>
      </c>
      <c r="H48" s="239">
        <v>0</v>
      </c>
      <c r="I48" s="239">
        <v>0</v>
      </c>
      <c r="J48" s="239">
        <v>0</v>
      </c>
      <c r="K48" s="240">
        <v>0</v>
      </c>
      <c r="L48" s="2">
        <f>SUM(L49:L49)</f>
        <v>0</v>
      </c>
      <c r="M48" s="108"/>
      <c r="N48" s="112"/>
    </row>
    <row r="49" spans="1:13" ht="5.25" customHeight="1">
      <c r="A49" s="541"/>
      <c r="B49" s="542"/>
      <c r="C49" s="542"/>
      <c r="D49" s="542"/>
      <c r="E49" s="542"/>
      <c r="F49" s="542"/>
      <c r="G49" s="542"/>
      <c r="H49" s="543"/>
      <c r="I49" s="161"/>
      <c r="J49" s="251"/>
      <c r="K49" s="254"/>
      <c r="M49" s="108"/>
    </row>
    <row r="50" spans="1:14" s="110" customFormat="1" ht="27" customHeight="1">
      <c r="A50" s="211" t="s">
        <v>174</v>
      </c>
      <c r="B50" s="237">
        <v>260</v>
      </c>
      <c r="C50" s="238" t="s">
        <v>255</v>
      </c>
      <c r="D50" s="238" t="s">
        <v>255</v>
      </c>
      <c r="E50" s="239">
        <f>E52+E53+E54+E58+E59+E60+E61+E62+E63+E64+E65+E66+E67+E68+E69+E55+E56+E57</f>
        <v>12675619.740000002</v>
      </c>
      <c r="F50" s="239">
        <f aca="true" t="shared" si="4" ref="F50:K50">F52+F53+F54+F58+F59+F60+F61+F62+F63+F64+F65+F66+F67+F68+F69+F55+F56+F57</f>
        <v>11233883.17</v>
      </c>
      <c r="G50" s="239">
        <f t="shared" si="4"/>
        <v>0</v>
      </c>
      <c r="H50" s="239">
        <f t="shared" si="4"/>
        <v>0</v>
      </c>
      <c r="I50" s="239">
        <f t="shared" si="4"/>
        <v>0</v>
      </c>
      <c r="J50" s="239">
        <f>J52+J53+J54+J58+J59+J60+J61+J62+J63+J64+J65+J66+J67+J68+J69+J55+J56+J57</f>
        <v>1441736.57</v>
      </c>
      <c r="K50" s="239">
        <f t="shared" si="4"/>
        <v>0</v>
      </c>
      <c r="M50" s="108"/>
      <c r="N50" s="111"/>
    </row>
    <row r="51" spans="1:13" ht="31.5" customHeight="1">
      <c r="A51" s="534" t="s">
        <v>262</v>
      </c>
      <c r="B51" s="535"/>
      <c r="C51" s="535"/>
      <c r="D51" s="535"/>
      <c r="E51" s="535"/>
      <c r="F51" s="535"/>
      <c r="G51" s="535"/>
      <c r="H51" s="535"/>
      <c r="I51" s="535"/>
      <c r="J51" s="535"/>
      <c r="K51" s="536"/>
      <c r="M51" s="108"/>
    </row>
    <row r="52" spans="1:16" s="107" customFormat="1" ht="40.5" customHeight="1">
      <c r="A52" s="236" t="s">
        <v>244</v>
      </c>
      <c r="B52" s="242">
        <v>261</v>
      </c>
      <c r="C52" s="242">
        <v>244</v>
      </c>
      <c r="D52" s="242">
        <v>221</v>
      </c>
      <c r="E52" s="245">
        <f>F52+G52+H52+I52+J52+K52</f>
        <v>92554.84</v>
      </c>
      <c r="F52" s="245">
        <v>92554.84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M52" s="108"/>
      <c r="N52" s="109"/>
      <c r="P52" s="109"/>
    </row>
    <row r="53" spans="1:16" s="107" customFormat="1" ht="24" customHeight="1">
      <c r="A53" s="236" t="s">
        <v>245</v>
      </c>
      <c r="B53" s="242">
        <v>262</v>
      </c>
      <c r="C53" s="242">
        <v>244</v>
      </c>
      <c r="D53" s="242">
        <v>222</v>
      </c>
      <c r="E53" s="245">
        <f aca="true" t="shared" si="5" ref="E53:E69">F53+G53+H53+I53+J53+K53</f>
        <v>610000</v>
      </c>
      <c r="F53" s="245">
        <v>610000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M53" s="108"/>
      <c r="N53" s="109"/>
      <c r="P53" s="109"/>
    </row>
    <row r="54" spans="1:14" s="107" customFormat="1" ht="25.5" customHeight="1">
      <c r="A54" s="236" t="s">
        <v>624</v>
      </c>
      <c r="B54" s="242">
        <v>263</v>
      </c>
      <c r="C54" s="242">
        <v>244</v>
      </c>
      <c r="D54" s="242">
        <v>223</v>
      </c>
      <c r="E54" s="245">
        <f t="shared" si="5"/>
        <v>5318273.99</v>
      </c>
      <c r="F54" s="245">
        <v>5318273.99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M54" s="108"/>
      <c r="N54" s="109"/>
    </row>
    <row r="55" spans="1:14" s="107" customFormat="1" ht="25.5" customHeight="1">
      <c r="A55" s="236" t="s">
        <v>625</v>
      </c>
      <c r="B55" s="242">
        <v>264</v>
      </c>
      <c r="C55" s="242">
        <v>244</v>
      </c>
      <c r="D55" s="242">
        <v>223</v>
      </c>
      <c r="E55" s="245">
        <f t="shared" si="5"/>
        <v>2202684.38</v>
      </c>
      <c r="F55" s="245">
        <v>2192172.38</v>
      </c>
      <c r="G55" s="245">
        <v>0</v>
      </c>
      <c r="H55" s="245">
        <v>0</v>
      </c>
      <c r="I55" s="245">
        <v>0</v>
      </c>
      <c r="J55" s="245">
        <v>10512</v>
      </c>
      <c r="K55" s="245">
        <v>0</v>
      </c>
      <c r="M55" s="108"/>
      <c r="N55" s="109"/>
    </row>
    <row r="56" spans="1:14" s="107" customFormat="1" ht="25.5" customHeight="1">
      <c r="A56" s="236" t="s">
        <v>626</v>
      </c>
      <c r="B56" s="242">
        <v>264</v>
      </c>
      <c r="C56" s="242">
        <v>244</v>
      </c>
      <c r="D56" s="242">
        <v>223</v>
      </c>
      <c r="E56" s="245">
        <f t="shared" si="5"/>
        <v>167500</v>
      </c>
      <c r="F56" s="245">
        <v>167500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M56" s="108"/>
      <c r="N56" s="109"/>
    </row>
    <row r="57" spans="1:14" s="107" customFormat="1" ht="25.5" customHeight="1">
      <c r="A57" s="236" t="s">
        <v>627</v>
      </c>
      <c r="B57" s="242">
        <v>266</v>
      </c>
      <c r="C57" s="242">
        <v>244</v>
      </c>
      <c r="D57" s="242">
        <v>223</v>
      </c>
      <c r="E57" s="245">
        <f t="shared" si="5"/>
        <v>763200</v>
      </c>
      <c r="F57" s="245">
        <v>763200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M57" s="108"/>
      <c r="N57" s="109"/>
    </row>
    <row r="58" spans="1:14" s="107" customFormat="1" ht="25.5" customHeight="1">
      <c r="A58" s="227" t="s">
        <v>358</v>
      </c>
      <c r="B58" s="242">
        <v>267</v>
      </c>
      <c r="C58" s="242">
        <v>244</v>
      </c>
      <c r="D58" s="242">
        <v>223</v>
      </c>
      <c r="E58" s="245">
        <f t="shared" si="5"/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M58" s="108"/>
      <c r="N58" s="109"/>
    </row>
    <row r="59" spans="1:14" s="107" customFormat="1" ht="24.75" customHeight="1">
      <c r="A59" s="236" t="s">
        <v>246</v>
      </c>
      <c r="B59" s="242">
        <v>268</v>
      </c>
      <c r="C59" s="242">
        <v>244</v>
      </c>
      <c r="D59" s="242">
        <v>225</v>
      </c>
      <c r="E59" s="245">
        <f t="shared" si="5"/>
        <v>1379995.21</v>
      </c>
      <c r="F59" s="245">
        <v>852961.28</v>
      </c>
      <c r="G59" s="245">
        <v>0</v>
      </c>
      <c r="H59" s="245">
        <v>0</v>
      </c>
      <c r="I59" s="245">
        <v>0</v>
      </c>
      <c r="J59" s="245">
        <v>527033.93</v>
      </c>
      <c r="K59" s="245">
        <v>0</v>
      </c>
      <c r="M59" s="108"/>
      <c r="N59" s="109"/>
    </row>
    <row r="60" spans="1:14" s="107" customFormat="1" ht="39" customHeight="1">
      <c r="A60" s="236" t="s">
        <v>288</v>
      </c>
      <c r="B60" s="242">
        <v>269</v>
      </c>
      <c r="C60" s="242">
        <v>244</v>
      </c>
      <c r="D60" s="242">
        <v>225</v>
      </c>
      <c r="E60" s="245">
        <f t="shared" si="5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M60" s="108"/>
      <c r="N60" s="109"/>
    </row>
    <row r="61" spans="1:13" s="98" customFormat="1" ht="39" customHeight="1">
      <c r="A61" s="236" t="s">
        <v>392</v>
      </c>
      <c r="B61" s="201">
        <v>270</v>
      </c>
      <c r="C61" s="255" t="s">
        <v>359</v>
      </c>
      <c r="D61" s="255" t="s">
        <v>623</v>
      </c>
      <c r="E61" s="245">
        <f t="shared" si="5"/>
        <v>0</v>
      </c>
      <c r="F61" s="265">
        <v>0</v>
      </c>
      <c r="G61" s="245">
        <v>0</v>
      </c>
      <c r="H61" s="245">
        <v>0</v>
      </c>
      <c r="I61" s="245">
        <v>0</v>
      </c>
      <c r="J61" s="265">
        <v>0</v>
      </c>
      <c r="K61" s="245">
        <v>0</v>
      </c>
      <c r="M61" s="108"/>
    </row>
    <row r="62" spans="1:14" s="107" customFormat="1" ht="32.25" customHeight="1">
      <c r="A62" s="236" t="s">
        <v>247</v>
      </c>
      <c r="B62" s="242">
        <v>271</v>
      </c>
      <c r="C62" s="242">
        <v>244</v>
      </c>
      <c r="D62" s="242">
        <v>226</v>
      </c>
      <c r="E62" s="245">
        <f t="shared" si="5"/>
        <v>1309442.72</v>
      </c>
      <c r="F62" s="245">
        <v>1081642.72</v>
      </c>
      <c r="G62" s="245">
        <v>0</v>
      </c>
      <c r="H62" s="245">
        <v>0</v>
      </c>
      <c r="I62" s="245">
        <v>0</v>
      </c>
      <c r="J62" s="245">
        <v>227800</v>
      </c>
      <c r="K62" s="245">
        <v>0</v>
      </c>
      <c r="M62" s="108"/>
      <c r="N62" s="109"/>
    </row>
    <row r="63" spans="1:14" s="107" customFormat="1" ht="27" customHeight="1">
      <c r="A63" s="236" t="s">
        <v>248</v>
      </c>
      <c r="B63" s="242">
        <v>272</v>
      </c>
      <c r="C63" s="243" t="s">
        <v>359</v>
      </c>
      <c r="D63" s="242">
        <v>310</v>
      </c>
      <c r="E63" s="245">
        <f t="shared" si="5"/>
        <v>262977.96</v>
      </c>
      <c r="F63" s="245">
        <v>87777.96</v>
      </c>
      <c r="G63" s="245">
        <v>0</v>
      </c>
      <c r="H63" s="245">
        <v>0</v>
      </c>
      <c r="I63" s="245">
        <v>0</v>
      </c>
      <c r="J63" s="245">
        <v>175200</v>
      </c>
      <c r="K63" s="245">
        <v>0</v>
      </c>
      <c r="M63" s="108"/>
      <c r="N63" s="109"/>
    </row>
    <row r="64" spans="1:14" s="107" customFormat="1" ht="25.5" customHeight="1">
      <c r="A64" s="236" t="s">
        <v>249</v>
      </c>
      <c r="B64" s="242">
        <v>273</v>
      </c>
      <c r="C64" s="243" t="s">
        <v>359</v>
      </c>
      <c r="D64" s="242">
        <v>340</v>
      </c>
      <c r="E64" s="245">
        <f t="shared" si="5"/>
        <v>568990.64</v>
      </c>
      <c r="F64" s="245">
        <v>67800</v>
      </c>
      <c r="G64" s="245">
        <v>0</v>
      </c>
      <c r="H64" s="245">
        <v>0</v>
      </c>
      <c r="I64" s="245">
        <v>0</v>
      </c>
      <c r="J64" s="245">
        <v>501190.64</v>
      </c>
      <c r="K64" s="245">
        <v>0</v>
      </c>
      <c r="M64" s="108"/>
      <c r="N64" s="109"/>
    </row>
    <row r="65" spans="1:14" s="107" customFormat="1" ht="27" customHeight="1">
      <c r="A65" s="236" t="s">
        <v>144</v>
      </c>
      <c r="B65" s="242">
        <v>274</v>
      </c>
      <c r="C65" s="242">
        <v>244</v>
      </c>
      <c r="D65" s="242">
        <v>226</v>
      </c>
      <c r="E65" s="245">
        <f t="shared" si="5"/>
        <v>0</v>
      </c>
      <c r="F65" s="245">
        <v>0</v>
      </c>
      <c r="G65" s="245">
        <v>0</v>
      </c>
      <c r="H65" s="245">
        <v>0</v>
      </c>
      <c r="I65" s="245">
        <v>0</v>
      </c>
      <c r="J65" s="245">
        <v>0</v>
      </c>
      <c r="K65" s="245">
        <v>0</v>
      </c>
      <c r="M65" s="108"/>
      <c r="N65" s="109"/>
    </row>
    <row r="66" spans="1:14" s="107" customFormat="1" ht="35.25" customHeight="1">
      <c r="A66" s="236"/>
      <c r="B66" s="242">
        <v>275</v>
      </c>
      <c r="C66" s="242"/>
      <c r="D66" s="242"/>
      <c r="E66" s="245">
        <f t="shared" si="5"/>
        <v>0</v>
      </c>
      <c r="F66" s="245">
        <v>0</v>
      </c>
      <c r="G66" s="245">
        <v>0</v>
      </c>
      <c r="H66" s="245">
        <v>0</v>
      </c>
      <c r="I66" s="245">
        <v>0</v>
      </c>
      <c r="J66" s="245">
        <v>0</v>
      </c>
      <c r="K66" s="245">
        <v>0</v>
      </c>
      <c r="M66" s="108"/>
      <c r="N66" s="109"/>
    </row>
    <row r="67" spans="1:14" s="107" customFormat="1" ht="39" customHeight="1">
      <c r="A67" s="236"/>
      <c r="B67" s="242">
        <v>276</v>
      </c>
      <c r="C67" s="242"/>
      <c r="D67" s="242"/>
      <c r="E67" s="245">
        <f t="shared" si="5"/>
        <v>0</v>
      </c>
      <c r="F67" s="245">
        <v>0</v>
      </c>
      <c r="G67" s="245">
        <v>0</v>
      </c>
      <c r="H67" s="245">
        <v>0</v>
      </c>
      <c r="I67" s="245">
        <v>0</v>
      </c>
      <c r="J67" s="245">
        <v>0</v>
      </c>
      <c r="K67" s="245">
        <v>0</v>
      </c>
      <c r="M67" s="108"/>
      <c r="N67" s="109"/>
    </row>
    <row r="68" spans="1:14" s="107" customFormat="1" ht="30" customHeight="1">
      <c r="A68" s="236"/>
      <c r="B68" s="242">
        <v>277</v>
      </c>
      <c r="C68" s="242"/>
      <c r="D68" s="242"/>
      <c r="E68" s="245">
        <f t="shared" si="5"/>
        <v>0</v>
      </c>
      <c r="F68" s="245">
        <v>0</v>
      </c>
      <c r="G68" s="245">
        <v>0</v>
      </c>
      <c r="H68" s="245">
        <v>0</v>
      </c>
      <c r="I68" s="245">
        <v>0</v>
      </c>
      <c r="J68" s="245">
        <v>0</v>
      </c>
      <c r="K68" s="245">
        <v>0</v>
      </c>
      <c r="M68" s="108"/>
      <c r="N68" s="109"/>
    </row>
    <row r="69" spans="1:14" s="107" customFormat="1" ht="30.75" customHeight="1">
      <c r="A69" s="236"/>
      <c r="B69" s="242">
        <v>278</v>
      </c>
      <c r="C69" s="242"/>
      <c r="D69" s="242"/>
      <c r="E69" s="245">
        <f t="shared" si="5"/>
        <v>0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  <c r="M69" s="108"/>
      <c r="N69" s="109"/>
    </row>
    <row r="70" spans="1:13" ht="15" customHeight="1">
      <c r="A70" s="541"/>
      <c r="B70" s="542"/>
      <c r="C70" s="542"/>
      <c r="D70" s="542"/>
      <c r="E70" s="542"/>
      <c r="F70" s="542"/>
      <c r="G70" s="542"/>
      <c r="H70" s="543"/>
      <c r="I70" s="161"/>
      <c r="J70" s="251"/>
      <c r="K70" s="254"/>
      <c r="M70" s="108"/>
    </row>
    <row r="71" spans="1:13" s="110" customFormat="1" ht="24" customHeight="1">
      <c r="A71" s="211" t="s">
        <v>265</v>
      </c>
      <c r="B71" s="237">
        <v>300</v>
      </c>
      <c r="C71" s="238" t="s">
        <v>255</v>
      </c>
      <c r="D71" s="238" t="s">
        <v>255</v>
      </c>
      <c r="E71" s="239">
        <f aca="true" t="shared" si="6" ref="E71:K71">E73+E74</f>
        <v>0</v>
      </c>
      <c r="F71" s="239">
        <f>F73+F74</f>
        <v>0</v>
      </c>
      <c r="G71" s="239">
        <f t="shared" si="6"/>
        <v>0</v>
      </c>
      <c r="H71" s="239">
        <f t="shared" si="6"/>
        <v>0</v>
      </c>
      <c r="I71" s="239"/>
      <c r="J71" s="239">
        <f t="shared" si="6"/>
        <v>0</v>
      </c>
      <c r="K71" s="240">
        <f t="shared" si="6"/>
        <v>0</v>
      </c>
      <c r="M71" s="108"/>
    </row>
    <row r="72" spans="1:13" ht="21.75" customHeight="1">
      <c r="A72" s="256" t="s">
        <v>262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8"/>
      <c r="M72" s="108"/>
    </row>
    <row r="73" spans="1:13" ht="26.25" customHeight="1">
      <c r="A73" s="236" t="s">
        <v>266</v>
      </c>
      <c r="B73" s="237">
        <v>310</v>
      </c>
      <c r="C73" s="242" t="s">
        <v>255</v>
      </c>
      <c r="D73" s="242"/>
      <c r="E73" s="239">
        <v>0</v>
      </c>
      <c r="F73" s="239">
        <v>0</v>
      </c>
      <c r="G73" s="239">
        <v>0</v>
      </c>
      <c r="H73" s="402">
        <v>0</v>
      </c>
      <c r="I73" s="402">
        <v>0</v>
      </c>
      <c r="J73" s="239">
        <v>0</v>
      </c>
      <c r="K73" s="240">
        <v>0</v>
      </c>
      <c r="M73" s="108"/>
    </row>
    <row r="74" spans="1:14" s="107" customFormat="1" ht="23.25" customHeight="1">
      <c r="A74" s="236" t="s">
        <v>267</v>
      </c>
      <c r="B74" s="237">
        <v>320</v>
      </c>
      <c r="C74" s="237" t="s">
        <v>255</v>
      </c>
      <c r="D74" s="237"/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59">
        <v>0</v>
      </c>
      <c r="K74" s="252">
        <v>0</v>
      </c>
      <c r="M74" s="108"/>
      <c r="N74" s="109"/>
    </row>
    <row r="75" spans="1:14" s="107" customFormat="1" ht="23.25" customHeight="1">
      <c r="A75" s="211" t="s">
        <v>0</v>
      </c>
      <c r="B75" s="237">
        <v>400</v>
      </c>
      <c r="C75" s="238" t="s">
        <v>255</v>
      </c>
      <c r="D75" s="238" t="s">
        <v>255</v>
      </c>
      <c r="E75" s="239">
        <f aca="true" t="shared" si="7" ref="E75:K75">E77+E78</f>
        <v>0</v>
      </c>
      <c r="F75" s="239">
        <f t="shared" si="7"/>
        <v>0</v>
      </c>
      <c r="G75" s="239">
        <f t="shared" si="7"/>
        <v>0</v>
      </c>
      <c r="H75" s="239">
        <f t="shared" si="7"/>
        <v>0</v>
      </c>
      <c r="I75" s="239"/>
      <c r="J75" s="239">
        <f>J77+J78</f>
        <v>0</v>
      </c>
      <c r="K75" s="240">
        <f t="shared" si="7"/>
        <v>0</v>
      </c>
      <c r="M75" s="108"/>
      <c r="N75" s="109"/>
    </row>
    <row r="76" spans="1:13" ht="24" customHeight="1">
      <c r="A76" s="256" t="s">
        <v>262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8"/>
      <c r="M76" s="108"/>
    </row>
    <row r="77" spans="1:14" s="107" customFormat="1" ht="26.25" customHeight="1">
      <c r="A77" s="236" t="s">
        <v>268</v>
      </c>
      <c r="B77" s="237">
        <v>410</v>
      </c>
      <c r="C77" s="237" t="s">
        <v>255</v>
      </c>
      <c r="D77" s="237"/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59">
        <v>0</v>
      </c>
      <c r="K77" s="252">
        <v>0</v>
      </c>
      <c r="M77" s="108"/>
      <c r="N77" s="109"/>
    </row>
    <row r="78" spans="1:14" s="107" customFormat="1" ht="23.25" customHeight="1">
      <c r="A78" s="236" t="s">
        <v>269</v>
      </c>
      <c r="B78" s="237">
        <v>420</v>
      </c>
      <c r="C78" s="237" t="s">
        <v>255</v>
      </c>
      <c r="D78" s="237"/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59">
        <v>0</v>
      </c>
      <c r="K78" s="252">
        <v>0</v>
      </c>
      <c r="M78" s="108"/>
      <c r="N78" s="109"/>
    </row>
    <row r="79" spans="1:14" s="107" customFormat="1" ht="27" customHeight="1">
      <c r="A79" s="236" t="s">
        <v>270</v>
      </c>
      <c r="B79" s="237">
        <v>500</v>
      </c>
      <c r="C79" s="238" t="s">
        <v>255</v>
      </c>
      <c r="D79" s="238" t="s">
        <v>255</v>
      </c>
      <c r="E79" s="239">
        <f>F79+G79+H79+I79+J79+K79</f>
        <v>6700989.029999999</v>
      </c>
      <c r="F79" s="239">
        <v>6687054.31</v>
      </c>
      <c r="G79" s="239">
        <v>0</v>
      </c>
      <c r="H79" s="239">
        <v>0</v>
      </c>
      <c r="I79" s="239">
        <v>0</v>
      </c>
      <c r="J79" s="259">
        <v>13934.72</v>
      </c>
      <c r="K79" s="252">
        <v>0</v>
      </c>
      <c r="M79" s="108"/>
      <c r="N79" s="109"/>
    </row>
    <row r="80" spans="1:14" s="107" customFormat="1" ht="29.25" customHeight="1" thickBot="1">
      <c r="A80" s="260" t="s">
        <v>271</v>
      </c>
      <c r="B80" s="261">
        <v>600</v>
      </c>
      <c r="C80" s="261" t="s">
        <v>255</v>
      </c>
      <c r="D80" s="261" t="s">
        <v>255</v>
      </c>
      <c r="E80" s="262">
        <f>F80+G80+H80+I80+J80+K80</f>
        <v>0</v>
      </c>
      <c r="F80" s="262">
        <v>0</v>
      </c>
      <c r="G80" s="262">
        <v>0</v>
      </c>
      <c r="H80" s="262">
        <v>0</v>
      </c>
      <c r="I80" s="262">
        <v>0</v>
      </c>
      <c r="J80" s="263">
        <v>0</v>
      </c>
      <c r="K80" s="264">
        <v>0</v>
      </c>
      <c r="M80" s="108"/>
      <c r="N80" s="109"/>
    </row>
    <row r="81" ht="15">
      <c r="A81" s="113"/>
    </row>
    <row r="82" ht="15" customHeight="1">
      <c r="A82" s="113"/>
    </row>
    <row r="83" ht="15">
      <c r="A83" s="113"/>
    </row>
    <row r="84" ht="16.5" customHeight="1">
      <c r="A84" s="114"/>
    </row>
    <row r="87" spans="2:4" ht="15">
      <c r="B87" s="105" t="s">
        <v>272</v>
      </c>
      <c r="C87" s="105" t="s">
        <v>272</v>
      </c>
      <c r="D87" s="105" t="s">
        <v>272</v>
      </c>
    </row>
  </sheetData>
  <sheetProtection/>
  <mergeCells count="20">
    <mergeCell ref="G4:G5"/>
    <mergeCell ref="A40:K40"/>
    <mergeCell ref="I4:I5"/>
    <mergeCell ref="A49:H49"/>
    <mergeCell ref="A1:K1"/>
    <mergeCell ref="A3:A5"/>
    <mergeCell ref="B3:B5"/>
    <mergeCell ref="C3:D4"/>
    <mergeCell ref="E3:K3"/>
    <mergeCell ref="E4:E5"/>
    <mergeCell ref="F4:F5"/>
    <mergeCell ref="A51:K51"/>
    <mergeCell ref="H4:H5"/>
    <mergeCell ref="J4:K4"/>
    <mergeCell ref="A70:H70"/>
    <mergeCell ref="A38:H38"/>
    <mergeCell ref="A47:H47"/>
    <mergeCell ref="C6:D6"/>
    <mergeCell ref="A8:K8"/>
    <mergeCell ref="A29:H29"/>
  </mergeCells>
  <printOptions/>
  <pageMargins left="0.3937007874015748" right="0" top="0.1968503937007874" bottom="0.1968503937007874" header="0" footer="0"/>
  <pageSetup fitToHeight="1" fitToWidth="1" horizontalDpi="600" verticalDpi="600" orientation="portrait" paperSize="9" scale="29" r:id="rId1"/>
  <colBreaks count="1" manualBreakCount="1">
    <brk id="11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P82"/>
  <sheetViews>
    <sheetView view="pageBreakPreview" zoomScale="75" zoomScaleNormal="64" zoomScaleSheetLayoutView="75" zoomScalePageLayoutView="0" workbookViewId="0" topLeftCell="A1">
      <selection activeCell="G18" sqref="G18"/>
    </sheetView>
  </sheetViews>
  <sheetFormatPr defaultColWidth="9.140625" defaultRowHeight="22.5" customHeight="1"/>
  <cols>
    <col min="1" max="1" width="62.140625" style="104" customWidth="1"/>
    <col min="2" max="2" width="9.57421875" style="105" customWidth="1"/>
    <col min="3" max="3" width="10.140625" style="105" customWidth="1"/>
    <col min="4" max="4" width="9.14062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22.5" customHeight="1">
      <c r="A1" s="551" t="s">
        <v>543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ht="22.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6.75" customHeight="1">
      <c r="A3" s="553" t="s">
        <v>250</v>
      </c>
      <c r="B3" s="556" t="s">
        <v>204</v>
      </c>
      <c r="C3" s="559" t="s">
        <v>214</v>
      </c>
      <c r="D3" s="560"/>
      <c r="E3" s="562" t="s">
        <v>140</v>
      </c>
      <c r="F3" s="563"/>
      <c r="G3" s="563"/>
      <c r="H3" s="563"/>
      <c r="I3" s="563"/>
      <c r="J3" s="563"/>
      <c r="K3" s="564"/>
    </row>
    <row r="4" spans="1:11" s="105" customFormat="1" ht="161.25" customHeight="1">
      <c r="A4" s="554"/>
      <c r="B4" s="557"/>
      <c r="C4" s="558"/>
      <c r="D4" s="561"/>
      <c r="E4" s="549" t="s">
        <v>251</v>
      </c>
      <c r="F4" s="533" t="s">
        <v>252</v>
      </c>
      <c r="G4" s="533" t="s">
        <v>253</v>
      </c>
      <c r="H4" s="537" t="s">
        <v>254</v>
      </c>
      <c r="I4" s="549" t="s">
        <v>141</v>
      </c>
      <c r="J4" s="539" t="s">
        <v>216</v>
      </c>
      <c r="K4" s="540"/>
    </row>
    <row r="5" spans="1:13" ht="138.75" customHeight="1">
      <c r="A5" s="555"/>
      <c r="B5" s="558"/>
      <c r="C5" s="201" t="s">
        <v>452</v>
      </c>
      <c r="D5" s="201" t="s">
        <v>236</v>
      </c>
      <c r="E5" s="565"/>
      <c r="F5" s="533"/>
      <c r="G5" s="533"/>
      <c r="H5" s="538"/>
      <c r="I5" s="550"/>
      <c r="J5" s="201" t="s">
        <v>215</v>
      </c>
      <c r="K5" s="202" t="s">
        <v>217</v>
      </c>
      <c r="M5" s="106"/>
    </row>
    <row r="6" spans="1:11" ht="22.5" customHeight="1">
      <c r="A6" s="200">
        <v>1</v>
      </c>
      <c r="B6" s="203">
        <v>2</v>
      </c>
      <c r="C6" s="547">
        <v>3</v>
      </c>
      <c r="D6" s="548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22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E9+E10+E15+E20+E21+E22+E28+E27+E26</f>
        <v>49793451</v>
      </c>
      <c r="F7" s="380">
        <f>F10</f>
        <v>47373451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2420000</v>
      </c>
      <c r="K7" s="381">
        <f>K22</f>
        <v>0</v>
      </c>
      <c r="M7" s="108"/>
      <c r="O7" s="109"/>
    </row>
    <row r="8" spans="1:13" ht="22.5" customHeight="1">
      <c r="A8" s="534" t="s">
        <v>256</v>
      </c>
      <c r="B8" s="535"/>
      <c r="C8" s="535"/>
      <c r="D8" s="535"/>
      <c r="E8" s="535"/>
      <c r="F8" s="535"/>
      <c r="G8" s="535"/>
      <c r="H8" s="535"/>
      <c r="I8" s="535"/>
      <c r="J8" s="535"/>
      <c r="K8" s="536"/>
      <c r="M8" s="108"/>
    </row>
    <row r="9" spans="1:13" s="107" customFormat="1" ht="29.2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6.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08">
        <f>E11+E12+E13+E14</f>
        <v>49673451</v>
      </c>
      <c r="F10" s="208">
        <f>F11+F12+F13+F14</f>
        <v>47373451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2.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49673451</v>
      </c>
      <c r="F11" s="220">
        <v>47373451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2.5" customHeight="1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201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22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201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43.5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4">
        <v>0</v>
      </c>
      <c r="G14" s="223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9.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6.75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/>
      <c r="K16" s="202" t="s">
        <v>255</v>
      </c>
      <c r="M16" s="108"/>
    </row>
    <row r="17" spans="1:13" ht="28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/>
      <c r="K17" s="202" t="s">
        <v>255</v>
      </c>
      <c r="M17" s="108"/>
    </row>
    <row r="18" spans="1:13" ht="43.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/>
      <c r="K18" s="202" t="s">
        <v>255</v>
      </c>
      <c r="M18" s="108"/>
    </row>
    <row r="19" spans="1:13" ht="48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/>
      <c r="K19" s="202" t="s">
        <v>255</v>
      </c>
      <c r="M19" s="108"/>
    </row>
    <row r="20" spans="1:13" s="110" customFormat="1" ht="90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46.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27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22.5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>
        <v>0</v>
      </c>
      <c r="K23" s="463" t="s">
        <v>255</v>
      </c>
      <c r="M23" s="108"/>
    </row>
    <row r="24" spans="1:13" ht="42.75" customHeight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224">
        <v>0</v>
      </c>
      <c r="I24" s="223" t="s">
        <v>255</v>
      </c>
      <c r="J24" s="224">
        <v>0</v>
      </c>
      <c r="K24" s="464">
        <v>0</v>
      </c>
      <c r="M24" s="108"/>
    </row>
    <row r="25" spans="1:13" ht="22.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>
        <v>0</v>
      </c>
      <c r="K25" s="464">
        <v>0</v>
      </c>
      <c r="M25" s="108"/>
    </row>
    <row r="26" spans="1:13" ht="22.5" customHeight="1">
      <c r="A26" s="227" t="s">
        <v>617</v>
      </c>
      <c r="B26" s="201">
        <v>161</v>
      </c>
      <c r="C26" s="395" t="s">
        <v>618</v>
      </c>
      <c r="D26" s="396">
        <v>121</v>
      </c>
      <c r="E26" s="220">
        <f t="shared" si="0"/>
        <v>120000</v>
      </c>
      <c r="F26" s="224">
        <v>0</v>
      </c>
      <c r="G26" s="224">
        <v>0</v>
      </c>
      <c r="H26" s="224">
        <v>0</v>
      </c>
      <c r="I26" s="224">
        <v>0</v>
      </c>
      <c r="J26" s="224">
        <v>120000</v>
      </c>
      <c r="K26" s="464">
        <v>0</v>
      </c>
      <c r="M26" s="108"/>
    </row>
    <row r="27" spans="1:13" ht="28.5" customHeight="1">
      <c r="A27" s="228" t="s">
        <v>462</v>
      </c>
      <c r="B27" s="212">
        <v>170</v>
      </c>
      <c r="C27" s="231" t="s">
        <v>237</v>
      </c>
      <c r="D27" s="225">
        <v>440</v>
      </c>
      <c r="E27" s="213">
        <f t="shared" si="0"/>
        <v>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4">
        <v>0</v>
      </c>
      <c r="K27" s="465" t="s">
        <v>255</v>
      </c>
      <c r="M27" s="108"/>
    </row>
    <row r="28" spans="1:13" ht="22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1">
        <v>0</v>
      </c>
      <c r="K28" s="465" t="s">
        <v>255</v>
      </c>
      <c r="M28" s="108"/>
    </row>
    <row r="29" spans="1:13" ht="22.5" customHeight="1" hidden="1">
      <c r="A29" s="544"/>
      <c r="B29" s="545"/>
      <c r="C29" s="545"/>
      <c r="D29" s="545"/>
      <c r="E29" s="545"/>
      <c r="F29" s="545"/>
      <c r="G29" s="545"/>
      <c r="H29" s="546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>E31+E36+E38+E44+E46+E48</f>
        <v>49793451</v>
      </c>
      <c r="F30" s="266">
        <f aca="true" t="shared" si="1" ref="F30:K30">F31+F36+F38+F44+F46+F48</f>
        <v>47373451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2420000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E32+E33+E34+E35</f>
        <v>40617433.15</v>
      </c>
      <c r="F31" s="267">
        <f aca="true" t="shared" si="2" ref="F31:K31">F32+F33+F34+F35</f>
        <v>39649835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967598.1499999999</v>
      </c>
      <c r="K31" s="267">
        <f t="shared" si="2"/>
        <v>0</v>
      </c>
      <c r="M31" s="108"/>
      <c r="N31" s="106"/>
    </row>
    <row r="32" spans="1:13" ht="24.75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9">
        <v>0</v>
      </c>
      <c r="I32" s="269">
        <v>0</v>
      </c>
      <c r="J32" s="268">
        <v>743162.94</v>
      </c>
      <c r="K32" s="270"/>
      <c r="M32" s="108"/>
    </row>
    <row r="33" spans="1:13" ht="46.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0</v>
      </c>
      <c r="F33" s="268">
        <v>0</v>
      </c>
      <c r="G33" s="268">
        <v>0</v>
      </c>
      <c r="H33" s="269">
        <v>0</v>
      </c>
      <c r="I33" s="269">
        <v>0</v>
      </c>
      <c r="J33" s="268">
        <v>0</v>
      </c>
      <c r="K33" s="270">
        <v>0</v>
      </c>
      <c r="M33" s="108"/>
    </row>
    <row r="34" spans="1:13" ht="81" customHeight="1">
      <c r="A34" s="241" t="s">
        <v>173</v>
      </c>
      <c r="B34" s="242">
        <v>213</v>
      </c>
      <c r="C34" s="243" t="s">
        <v>239</v>
      </c>
      <c r="D34" s="244">
        <v>213</v>
      </c>
      <c r="E34" s="265">
        <f>SUM(F34:K34)</f>
        <v>9421248.49</v>
      </c>
      <c r="F34" s="268">
        <v>9196813.28</v>
      </c>
      <c r="G34" s="268">
        <v>0</v>
      </c>
      <c r="H34" s="269">
        <v>0</v>
      </c>
      <c r="I34" s="269">
        <v>0</v>
      </c>
      <c r="J34" s="268">
        <v>224435.21</v>
      </c>
      <c r="K34" s="270">
        <v>0</v>
      </c>
      <c r="M34" s="108"/>
    </row>
    <row r="35" spans="1:13" ht="100.5" customHeight="1">
      <c r="A35" s="241" t="s">
        <v>472</v>
      </c>
      <c r="B35" s="242">
        <v>214</v>
      </c>
      <c r="C35" s="242">
        <v>119</v>
      </c>
      <c r="D35" s="242">
        <v>213</v>
      </c>
      <c r="E35" s="265">
        <f>SUM(F35:K35)</f>
        <v>0</v>
      </c>
      <c r="F35" s="249"/>
      <c r="G35" s="268">
        <v>0</v>
      </c>
      <c r="H35" s="269">
        <v>0</v>
      </c>
      <c r="I35" s="269">
        <v>0</v>
      </c>
      <c r="J35" s="245">
        <v>0</v>
      </c>
      <c r="K35" s="270">
        <v>0</v>
      </c>
      <c r="M35" s="108"/>
    </row>
    <row r="36" spans="1:13" ht="22.5" customHeight="1">
      <c r="A36" s="246" t="s">
        <v>221</v>
      </c>
      <c r="B36" s="237">
        <v>220</v>
      </c>
      <c r="C36" s="238" t="s">
        <v>255</v>
      </c>
      <c r="D36" s="238" t="s">
        <v>255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40">
        <v>0</v>
      </c>
      <c r="M36" s="108"/>
    </row>
    <row r="37" spans="1:13" ht="22.5" customHeight="1" hidden="1">
      <c r="A37" s="544"/>
      <c r="B37" s="545"/>
      <c r="C37" s="545"/>
      <c r="D37" s="545"/>
      <c r="E37" s="545"/>
      <c r="F37" s="545"/>
      <c r="G37" s="545"/>
      <c r="H37" s="546"/>
      <c r="I37" s="210"/>
      <c r="J37" s="247"/>
      <c r="K37" s="248"/>
      <c r="M37" s="108"/>
    </row>
    <row r="38" spans="1:13" s="110" customFormat="1" ht="40.5" customHeight="1">
      <c r="A38" s="211" t="s">
        <v>222</v>
      </c>
      <c r="B38" s="237">
        <v>230</v>
      </c>
      <c r="C38" s="238" t="s">
        <v>255</v>
      </c>
      <c r="D38" s="238" t="s">
        <v>255</v>
      </c>
      <c r="E38" s="239">
        <f>E40+E41+E42+E43</f>
        <v>5027200.130000001</v>
      </c>
      <c r="F38" s="239">
        <f aca="true" t="shared" si="3" ref="F38:K38">SUM(F40:F42)</f>
        <v>5027200.130000001</v>
      </c>
      <c r="G38" s="239">
        <f t="shared" si="3"/>
        <v>0</v>
      </c>
      <c r="H38" s="239">
        <f t="shared" si="3"/>
        <v>0</v>
      </c>
      <c r="I38" s="239">
        <f t="shared" si="3"/>
        <v>0</v>
      </c>
      <c r="J38" s="239">
        <f t="shared" si="3"/>
        <v>0</v>
      </c>
      <c r="K38" s="240">
        <f t="shared" si="3"/>
        <v>0</v>
      </c>
      <c r="M38" s="108"/>
    </row>
    <row r="39" spans="1:13" ht="22.5" customHeight="1">
      <c r="A39" s="534" t="s">
        <v>262</v>
      </c>
      <c r="B39" s="535"/>
      <c r="C39" s="535"/>
      <c r="D39" s="535"/>
      <c r="E39" s="535"/>
      <c r="F39" s="535"/>
      <c r="G39" s="535"/>
      <c r="H39" s="535"/>
      <c r="I39" s="535"/>
      <c r="J39" s="535"/>
      <c r="K39" s="536"/>
      <c r="M39" s="108"/>
    </row>
    <row r="40" spans="1:14" s="107" customFormat="1" ht="22.5" customHeight="1">
      <c r="A40" s="241" t="s">
        <v>142</v>
      </c>
      <c r="B40" s="242">
        <v>231</v>
      </c>
      <c r="C40" s="242">
        <v>851</v>
      </c>
      <c r="D40" s="242">
        <v>291</v>
      </c>
      <c r="E40" s="245">
        <f>SUM(F40:K40)</f>
        <v>4294551.65</v>
      </c>
      <c r="F40" s="245">
        <v>4294551.65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M40" s="108"/>
      <c r="N40" s="109"/>
    </row>
    <row r="41" spans="1:14" s="107" customFormat="1" ht="22.5" customHeight="1">
      <c r="A41" s="241" t="s">
        <v>143</v>
      </c>
      <c r="B41" s="242">
        <v>232</v>
      </c>
      <c r="C41" s="242">
        <v>851</v>
      </c>
      <c r="D41" s="242">
        <v>291</v>
      </c>
      <c r="E41" s="245">
        <f>SUM(F41:K41)</f>
        <v>727040.48</v>
      </c>
      <c r="F41" s="245">
        <v>727040.48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M41" s="108"/>
      <c r="N41" s="109"/>
    </row>
    <row r="42" spans="1:14" s="107" customFormat="1" ht="22.5" customHeight="1">
      <c r="A42" s="241" t="s">
        <v>468</v>
      </c>
      <c r="B42" s="242">
        <v>233</v>
      </c>
      <c r="C42" s="242">
        <v>852</v>
      </c>
      <c r="D42" s="242">
        <v>291</v>
      </c>
      <c r="E42" s="245">
        <f>SUM(F42:K42)</f>
        <v>5608</v>
      </c>
      <c r="F42" s="245">
        <v>5608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M42" s="108"/>
      <c r="N42" s="109"/>
    </row>
    <row r="43" spans="1:13" ht="42.75" customHeight="1" hidden="1">
      <c r="A43" s="272"/>
      <c r="B43" s="253"/>
      <c r="C43" s="253"/>
      <c r="D43" s="253"/>
      <c r="E43" s="245"/>
      <c r="F43" s="245"/>
      <c r="G43" s="245"/>
      <c r="H43" s="245"/>
      <c r="I43" s="265"/>
      <c r="J43" s="251"/>
      <c r="K43" s="254"/>
      <c r="M43" s="108"/>
    </row>
    <row r="44" spans="1:13" s="110" customFormat="1" ht="46.5" customHeight="1">
      <c r="A44" s="211" t="s">
        <v>263</v>
      </c>
      <c r="B44" s="237">
        <v>240</v>
      </c>
      <c r="C44" s="212" t="s">
        <v>255</v>
      </c>
      <c r="D44" s="212" t="s">
        <v>255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40">
        <v>0</v>
      </c>
      <c r="M44" s="108"/>
    </row>
    <row r="45" spans="1:13" ht="37.5" customHeight="1" hidden="1">
      <c r="A45" s="541"/>
      <c r="B45" s="542"/>
      <c r="C45" s="542"/>
      <c r="D45" s="542"/>
      <c r="E45" s="542"/>
      <c r="F45" s="542"/>
      <c r="G45" s="542"/>
      <c r="H45" s="543"/>
      <c r="I45" s="161"/>
      <c r="J45" s="251"/>
      <c r="K45" s="254"/>
      <c r="M45" s="108"/>
    </row>
    <row r="46" spans="1:14" s="110" customFormat="1" ht="47.25" customHeight="1">
      <c r="A46" s="211" t="s">
        <v>264</v>
      </c>
      <c r="B46" s="237">
        <v>250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L46" s="2">
        <f>SUM(L47:L47)</f>
        <v>0</v>
      </c>
      <c r="M46" s="108"/>
      <c r="N46" s="112"/>
    </row>
    <row r="47" spans="1:13" ht="22.5" customHeight="1" hidden="1">
      <c r="A47" s="541"/>
      <c r="B47" s="542"/>
      <c r="C47" s="542"/>
      <c r="D47" s="542"/>
      <c r="E47" s="542"/>
      <c r="F47" s="542"/>
      <c r="G47" s="542"/>
      <c r="H47" s="543"/>
      <c r="I47" s="161"/>
      <c r="J47" s="251"/>
      <c r="K47" s="254"/>
      <c r="M47" s="108"/>
    </row>
    <row r="48" spans="1:14" s="110" customFormat="1" ht="30.75" customHeight="1">
      <c r="A48" s="211" t="s">
        <v>174</v>
      </c>
      <c r="B48" s="237">
        <v>260</v>
      </c>
      <c r="C48" s="238" t="s">
        <v>255</v>
      </c>
      <c r="D48" s="238" t="s">
        <v>255</v>
      </c>
      <c r="E48" s="239">
        <f>E50+E51+E52+E53+E54+E55+E56+E57+E58+E59+E60+E61+E62+E63+E64</f>
        <v>4148817.72</v>
      </c>
      <c r="F48" s="239">
        <f aca="true" t="shared" si="4" ref="F48:K48">F50+F51+F52+F53+F54+F55+F56+F57+F58+F59+F60+F61+F62+F63+F64</f>
        <v>2696415.87</v>
      </c>
      <c r="G48" s="239">
        <f t="shared" si="4"/>
        <v>0</v>
      </c>
      <c r="H48" s="239">
        <f t="shared" si="4"/>
        <v>0</v>
      </c>
      <c r="I48" s="239">
        <f t="shared" si="4"/>
        <v>0</v>
      </c>
      <c r="J48" s="239">
        <f t="shared" si="4"/>
        <v>1452401.85</v>
      </c>
      <c r="K48" s="240">
        <f t="shared" si="4"/>
        <v>0</v>
      </c>
      <c r="M48" s="108"/>
      <c r="N48" s="111"/>
    </row>
    <row r="49" spans="1:13" ht="22.5" customHeight="1">
      <c r="A49" s="534" t="s">
        <v>262</v>
      </c>
      <c r="B49" s="535"/>
      <c r="C49" s="535"/>
      <c r="D49" s="535"/>
      <c r="E49" s="535"/>
      <c r="F49" s="535"/>
      <c r="G49" s="535"/>
      <c r="H49" s="535"/>
      <c r="I49" s="535"/>
      <c r="J49" s="535"/>
      <c r="K49" s="536"/>
      <c r="M49" s="108"/>
    </row>
    <row r="50" spans="1:16" s="107" customFormat="1" ht="22.5" customHeight="1">
      <c r="A50" s="236" t="s">
        <v>244</v>
      </c>
      <c r="B50" s="242">
        <v>261</v>
      </c>
      <c r="C50" s="242" t="s">
        <v>478</v>
      </c>
      <c r="D50" s="242">
        <v>221</v>
      </c>
      <c r="E50" s="245">
        <f>F50+G50+H50+I50+J50+K50</f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M50" s="108"/>
      <c r="N50" s="109"/>
      <c r="P50" s="109"/>
    </row>
    <row r="51" spans="1:16" s="107" customFormat="1" ht="22.5" customHeight="1">
      <c r="A51" s="236" t="s">
        <v>245</v>
      </c>
      <c r="B51" s="242">
        <v>262</v>
      </c>
      <c r="C51" s="242">
        <v>244</v>
      </c>
      <c r="D51" s="242">
        <v>222</v>
      </c>
      <c r="E51" s="245">
        <f aca="true" t="shared" si="5" ref="E51:E64">F51+G51+H51+I51+J51+K51</f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M51" s="108"/>
      <c r="N51" s="109"/>
      <c r="P51" s="109"/>
    </row>
    <row r="52" spans="1:14" s="107" customFormat="1" ht="22.5" customHeight="1">
      <c r="A52" s="236" t="s">
        <v>477</v>
      </c>
      <c r="B52" s="242">
        <v>263</v>
      </c>
      <c r="C52" s="242">
        <v>244</v>
      </c>
      <c r="D52" s="242">
        <v>223</v>
      </c>
      <c r="E52" s="245">
        <f t="shared" si="5"/>
        <v>2706927.87</v>
      </c>
      <c r="F52" s="245">
        <v>2696415.87</v>
      </c>
      <c r="G52" s="245">
        <v>0</v>
      </c>
      <c r="H52" s="245">
        <v>0</v>
      </c>
      <c r="I52" s="245">
        <v>0</v>
      </c>
      <c r="J52" s="245">
        <v>10512</v>
      </c>
      <c r="K52" s="245">
        <v>0</v>
      </c>
      <c r="M52" s="108"/>
      <c r="N52" s="109"/>
    </row>
    <row r="53" spans="1:14" s="107" customFormat="1" ht="22.5" customHeight="1">
      <c r="A53" s="227" t="s">
        <v>358</v>
      </c>
      <c r="B53" s="242">
        <v>264</v>
      </c>
      <c r="C53" s="242">
        <v>244</v>
      </c>
      <c r="D53" s="242">
        <v>223</v>
      </c>
      <c r="E53" s="245">
        <f t="shared" si="5"/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M53" s="108"/>
      <c r="N53" s="109"/>
    </row>
    <row r="54" spans="1:14" s="107" customFormat="1" ht="22.5" customHeight="1">
      <c r="A54" s="236" t="s">
        <v>246</v>
      </c>
      <c r="B54" s="242">
        <v>265</v>
      </c>
      <c r="C54" s="242">
        <v>244</v>
      </c>
      <c r="D54" s="242">
        <v>223</v>
      </c>
      <c r="E54" s="245">
        <f t="shared" si="5"/>
        <v>527033.93</v>
      </c>
      <c r="F54" s="245">
        <v>0</v>
      </c>
      <c r="G54" s="245">
        <v>0</v>
      </c>
      <c r="H54" s="245">
        <v>0</v>
      </c>
      <c r="I54" s="245">
        <v>0</v>
      </c>
      <c r="J54" s="245">
        <v>527033.93</v>
      </c>
      <c r="K54" s="245">
        <v>0</v>
      </c>
      <c r="M54" s="108"/>
      <c r="N54" s="109"/>
    </row>
    <row r="55" spans="1:14" s="107" customFormat="1" ht="44.25" customHeight="1">
      <c r="A55" s="236" t="s">
        <v>288</v>
      </c>
      <c r="B55" s="242">
        <v>266</v>
      </c>
      <c r="C55" s="242">
        <v>244</v>
      </c>
      <c r="D55" s="242">
        <v>223</v>
      </c>
      <c r="E55" s="245">
        <f t="shared" si="5"/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M55" s="108"/>
      <c r="N55" s="109"/>
    </row>
    <row r="56" spans="1:13" s="98" customFormat="1" ht="45.75" customHeight="1">
      <c r="A56" s="236" t="s">
        <v>392</v>
      </c>
      <c r="B56" s="201">
        <v>267</v>
      </c>
      <c r="C56" s="255" t="s">
        <v>359</v>
      </c>
      <c r="D56" s="255" t="s">
        <v>360</v>
      </c>
      <c r="E56" s="245">
        <f t="shared" si="5"/>
        <v>0</v>
      </c>
      <c r="F56" s="265">
        <v>0</v>
      </c>
      <c r="G56" s="265">
        <v>0</v>
      </c>
      <c r="H56" s="265">
        <v>0</v>
      </c>
      <c r="I56" s="265">
        <v>0</v>
      </c>
      <c r="J56" s="265">
        <v>0</v>
      </c>
      <c r="K56" s="265">
        <v>0</v>
      </c>
      <c r="M56" s="108"/>
    </row>
    <row r="57" spans="1:14" s="107" customFormat="1" ht="22.5" customHeight="1">
      <c r="A57" s="236" t="s">
        <v>247</v>
      </c>
      <c r="B57" s="242">
        <v>268</v>
      </c>
      <c r="C57" s="242">
        <v>244</v>
      </c>
      <c r="D57" s="242">
        <v>225</v>
      </c>
      <c r="E57" s="245">
        <f t="shared" si="5"/>
        <v>243600</v>
      </c>
      <c r="F57" s="245">
        <v>0</v>
      </c>
      <c r="G57" s="245">
        <v>0</v>
      </c>
      <c r="H57" s="245">
        <v>0</v>
      </c>
      <c r="I57" s="245">
        <v>0</v>
      </c>
      <c r="J57" s="245">
        <v>243600</v>
      </c>
      <c r="K57" s="245">
        <v>0</v>
      </c>
      <c r="M57" s="108"/>
      <c r="N57" s="109"/>
    </row>
    <row r="58" spans="1:14" s="107" customFormat="1" ht="22.5" customHeight="1">
      <c r="A58" s="236" t="s">
        <v>248</v>
      </c>
      <c r="B58" s="242">
        <v>269</v>
      </c>
      <c r="C58" s="243" t="s">
        <v>359</v>
      </c>
      <c r="D58" s="242">
        <v>225</v>
      </c>
      <c r="E58" s="245">
        <f t="shared" si="5"/>
        <v>184000</v>
      </c>
      <c r="F58" s="245">
        <v>0</v>
      </c>
      <c r="G58" s="245">
        <v>0</v>
      </c>
      <c r="H58" s="245">
        <v>0</v>
      </c>
      <c r="I58" s="245">
        <v>0</v>
      </c>
      <c r="J58" s="245">
        <v>184000</v>
      </c>
      <c r="K58" s="245">
        <v>0</v>
      </c>
      <c r="M58" s="108"/>
      <c r="N58" s="109"/>
    </row>
    <row r="59" spans="1:14" s="107" customFormat="1" ht="38.25" customHeight="1">
      <c r="A59" s="236" t="s">
        <v>249</v>
      </c>
      <c r="B59" s="242">
        <v>270</v>
      </c>
      <c r="C59" s="243" t="s">
        <v>359</v>
      </c>
      <c r="D59" s="242">
        <v>225</v>
      </c>
      <c r="E59" s="245">
        <f t="shared" si="5"/>
        <v>487255.92</v>
      </c>
      <c r="F59" s="245">
        <v>0</v>
      </c>
      <c r="G59" s="245">
        <v>0</v>
      </c>
      <c r="H59" s="245">
        <v>0</v>
      </c>
      <c r="I59" s="245">
        <v>0</v>
      </c>
      <c r="J59" s="245">
        <v>487255.92</v>
      </c>
      <c r="K59" s="245">
        <v>0</v>
      </c>
      <c r="M59" s="108"/>
      <c r="N59" s="109"/>
    </row>
    <row r="60" spans="1:14" s="107" customFormat="1" ht="26.25" customHeight="1">
      <c r="A60" s="236" t="s">
        <v>144</v>
      </c>
      <c r="B60" s="242">
        <v>271</v>
      </c>
      <c r="C60" s="242">
        <v>244</v>
      </c>
      <c r="D60" s="242">
        <v>226</v>
      </c>
      <c r="E60" s="245">
        <f t="shared" si="5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M60" s="108"/>
      <c r="N60" s="109"/>
    </row>
    <row r="61" spans="1:14" s="107" customFormat="1" ht="22.5" customHeight="1">
      <c r="A61" s="236"/>
      <c r="B61" s="242">
        <v>272</v>
      </c>
      <c r="C61" s="242"/>
      <c r="D61" s="242">
        <v>310</v>
      </c>
      <c r="E61" s="245">
        <f t="shared" si="5"/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M61" s="108"/>
      <c r="N61" s="109"/>
    </row>
    <row r="62" spans="1:14" s="107" customFormat="1" ht="22.5" customHeight="1">
      <c r="A62" s="236"/>
      <c r="B62" s="242">
        <v>273</v>
      </c>
      <c r="C62" s="242"/>
      <c r="D62" s="242">
        <v>340</v>
      </c>
      <c r="E62" s="245">
        <f t="shared" si="5"/>
        <v>0</v>
      </c>
      <c r="F62" s="245">
        <v>0</v>
      </c>
      <c r="G62" s="245">
        <v>0</v>
      </c>
      <c r="H62" s="245">
        <v>0</v>
      </c>
      <c r="I62" s="245">
        <v>0</v>
      </c>
      <c r="J62" s="245">
        <v>0</v>
      </c>
      <c r="K62" s="245">
        <v>0</v>
      </c>
      <c r="M62" s="108"/>
      <c r="N62" s="109"/>
    </row>
    <row r="63" spans="1:14" s="107" customFormat="1" ht="22.5" customHeight="1" hidden="1">
      <c r="A63" s="236"/>
      <c r="B63" s="242">
        <v>274</v>
      </c>
      <c r="C63" s="242"/>
      <c r="D63" s="242"/>
      <c r="E63" s="245">
        <f t="shared" si="5"/>
        <v>0</v>
      </c>
      <c r="F63" s="245"/>
      <c r="G63" s="245"/>
      <c r="H63" s="245"/>
      <c r="I63" s="245"/>
      <c r="J63" s="245"/>
      <c r="K63" s="250"/>
      <c r="M63" s="108"/>
      <c r="N63" s="109"/>
    </row>
    <row r="64" spans="1:14" s="107" customFormat="1" ht="22.5" customHeight="1" hidden="1">
      <c r="A64" s="236"/>
      <c r="B64" s="242">
        <v>275</v>
      </c>
      <c r="C64" s="242"/>
      <c r="D64" s="242"/>
      <c r="E64" s="245">
        <f t="shared" si="5"/>
        <v>0</v>
      </c>
      <c r="F64" s="245"/>
      <c r="G64" s="245"/>
      <c r="H64" s="245"/>
      <c r="I64" s="245"/>
      <c r="J64" s="245"/>
      <c r="K64" s="250"/>
      <c r="M64" s="108"/>
      <c r="N64" s="109"/>
    </row>
    <row r="65" spans="1:13" ht="22.5" customHeight="1" hidden="1">
      <c r="A65" s="541"/>
      <c r="B65" s="542"/>
      <c r="C65" s="542"/>
      <c r="D65" s="542"/>
      <c r="E65" s="542"/>
      <c r="F65" s="542"/>
      <c r="G65" s="542"/>
      <c r="H65" s="543"/>
      <c r="I65" s="161"/>
      <c r="J65" s="251"/>
      <c r="K65" s="254"/>
      <c r="M65" s="108"/>
    </row>
    <row r="66" spans="1:13" s="110" customFormat="1" ht="22.5" customHeight="1">
      <c r="A66" s="211" t="s">
        <v>265</v>
      </c>
      <c r="B66" s="237">
        <v>300</v>
      </c>
      <c r="C66" s="238" t="s">
        <v>255</v>
      </c>
      <c r="D66" s="238" t="s">
        <v>255</v>
      </c>
      <c r="E66" s="239">
        <f aca="true" t="shared" si="6" ref="E66:K66">E68+E69</f>
        <v>0</v>
      </c>
      <c r="F66" s="239">
        <f>F68+F69</f>
        <v>0</v>
      </c>
      <c r="G66" s="239">
        <f t="shared" si="6"/>
        <v>0</v>
      </c>
      <c r="H66" s="239">
        <f t="shared" si="6"/>
        <v>0</v>
      </c>
      <c r="I66" s="239"/>
      <c r="J66" s="239">
        <f t="shared" si="6"/>
        <v>0</v>
      </c>
      <c r="K66" s="240">
        <f t="shared" si="6"/>
        <v>0</v>
      </c>
      <c r="M66" s="108"/>
    </row>
    <row r="67" spans="1:13" ht="22.5" customHeight="1">
      <c r="A67" s="256" t="s">
        <v>262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8"/>
      <c r="M67" s="108"/>
    </row>
    <row r="68" spans="1:13" ht="22.5" customHeight="1">
      <c r="A68" s="236" t="s">
        <v>266</v>
      </c>
      <c r="B68" s="237">
        <v>310</v>
      </c>
      <c r="C68" s="242" t="s">
        <v>255</v>
      </c>
      <c r="D68" s="242"/>
      <c r="E68" s="239">
        <v>0</v>
      </c>
      <c r="F68" s="239">
        <v>0</v>
      </c>
      <c r="G68" s="239">
        <v>0</v>
      </c>
      <c r="H68" s="402">
        <v>0</v>
      </c>
      <c r="I68" s="402">
        <v>0</v>
      </c>
      <c r="J68" s="239">
        <v>0</v>
      </c>
      <c r="K68" s="240">
        <v>0</v>
      </c>
      <c r="M68" s="108"/>
    </row>
    <row r="69" spans="1:14" s="107" customFormat="1" ht="22.5" customHeight="1">
      <c r="A69" s="236" t="s">
        <v>267</v>
      </c>
      <c r="B69" s="237">
        <v>320</v>
      </c>
      <c r="C69" s="237" t="s">
        <v>255</v>
      </c>
      <c r="D69" s="237"/>
      <c r="E69" s="239">
        <v>0</v>
      </c>
      <c r="F69" s="239">
        <v>0</v>
      </c>
      <c r="G69" s="239">
        <v>0</v>
      </c>
      <c r="H69" s="239">
        <v>0</v>
      </c>
      <c r="I69" s="239">
        <v>0</v>
      </c>
      <c r="J69" s="259">
        <v>0</v>
      </c>
      <c r="K69" s="252">
        <v>0</v>
      </c>
      <c r="M69" s="108"/>
      <c r="N69" s="109"/>
    </row>
    <row r="70" spans="1:14" s="107" customFormat="1" ht="22.5" customHeight="1">
      <c r="A70" s="211" t="s">
        <v>0</v>
      </c>
      <c r="B70" s="237">
        <v>400</v>
      </c>
      <c r="C70" s="238" t="s">
        <v>255</v>
      </c>
      <c r="D70" s="238" t="s">
        <v>255</v>
      </c>
      <c r="E70" s="239">
        <f aca="true" t="shared" si="7" ref="E70:K70">E72+E73</f>
        <v>0</v>
      </c>
      <c r="F70" s="239">
        <f t="shared" si="7"/>
        <v>0</v>
      </c>
      <c r="G70" s="239">
        <f t="shared" si="7"/>
        <v>0</v>
      </c>
      <c r="H70" s="239">
        <f t="shared" si="7"/>
        <v>0</v>
      </c>
      <c r="I70" s="239"/>
      <c r="J70" s="239">
        <f>J72+J73</f>
        <v>0</v>
      </c>
      <c r="K70" s="240">
        <f t="shared" si="7"/>
        <v>0</v>
      </c>
      <c r="M70" s="108"/>
      <c r="N70" s="109"/>
    </row>
    <row r="71" spans="1:13" ht="22.5" customHeight="1">
      <c r="A71" s="256" t="s">
        <v>262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8"/>
      <c r="M71" s="108"/>
    </row>
    <row r="72" spans="1:14" s="107" customFormat="1" ht="22.5" customHeight="1">
      <c r="A72" s="236" t="s">
        <v>268</v>
      </c>
      <c r="B72" s="237">
        <v>410</v>
      </c>
      <c r="C72" s="237" t="s">
        <v>255</v>
      </c>
      <c r="D72" s="237"/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59">
        <v>0</v>
      </c>
      <c r="K72" s="252">
        <v>0</v>
      </c>
      <c r="M72" s="108"/>
      <c r="N72" s="109"/>
    </row>
    <row r="73" spans="1:14" s="107" customFormat="1" ht="22.5" customHeight="1">
      <c r="A73" s="236" t="s">
        <v>269</v>
      </c>
      <c r="B73" s="237">
        <v>420</v>
      </c>
      <c r="C73" s="237" t="s">
        <v>255</v>
      </c>
      <c r="D73" s="237"/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59">
        <v>0</v>
      </c>
      <c r="K73" s="252">
        <v>0</v>
      </c>
      <c r="M73" s="108"/>
      <c r="N73" s="109"/>
    </row>
    <row r="74" spans="1:14" s="107" customFormat="1" ht="22.5" customHeight="1">
      <c r="A74" s="236" t="s">
        <v>270</v>
      </c>
      <c r="B74" s="237">
        <v>500</v>
      </c>
      <c r="C74" s="238" t="s">
        <v>255</v>
      </c>
      <c r="D74" s="238" t="s">
        <v>255</v>
      </c>
      <c r="E74" s="239">
        <f>F74+G74+H74+I74+J74+K74</f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M74" s="108"/>
      <c r="N74" s="109"/>
    </row>
    <row r="75" spans="1:14" s="107" customFormat="1" ht="22.5" customHeight="1" thickBot="1">
      <c r="A75" s="260" t="s">
        <v>271</v>
      </c>
      <c r="B75" s="261">
        <v>600</v>
      </c>
      <c r="C75" s="261" t="s">
        <v>255</v>
      </c>
      <c r="D75" s="261" t="s">
        <v>255</v>
      </c>
      <c r="E75" s="262">
        <f>F75+G75+H75+I75+J75+K75</f>
        <v>0</v>
      </c>
      <c r="F75" s="262">
        <v>0</v>
      </c>
      <c r="G75" s="262">
        <v>0</v>
      </c>
      <c r="H75" s="262">
        <v>0</v>
      </c>
      <c r="I75" s="262">
        <v>0</v>
      </c>
      <c r="J75" s="262">
        <v>0</v>
      </c>
      <c r="K75" s="262">
        <v>0</v>
      </c>
      <c r="M75" s="108"/>
      <c r="N75" s="109"/>
    </row>
    <row r="76" ht="22.5" customHeight="1">
      <c r="A76" s="113"/>
    </row>
    <row r="77" ht="22.5" customHeight="1">
      <c r="A77" s="113"/>
    </row>
    <row r="78" ht="22.5" customHeight="1">
      <c r="A78" s="113"/>
    </row>
    <row r="79" ht="22.5" customHeight="1">
      <c r="A79" s="114"/>
    </row>
    <row r="82" spans="2:4" ht="22.5" customHeight="1">
      <c r="B82" s="105" t="s">
        <v>272</v>
      </c>
      <c r="C82" s="105" t="s">
        <v>272</v>
      </c>
      <c r="D82" s="105" t="s">
        <v>272</v>
      </c>
    </row>
  </sheetData>
  <sheetProtection/>
  <mergeCells count="20">
    <mergeCell ref="H4:H5"/>
    <mergeCell ref="A3:A5"/>
    <mergeCell ref="B3:B5"/>
    <mergeCell ref="C3:D4"/>
    <mergeCell ref="A65:H65"/>
    <mergeCell ref="E4:E5"/>
    <mergeCell ref="A29:H29"/>
    <mergeCell ref="A37:H37"/>
    <mergeCell ref="A39:K39"/>
    <mergeCell ref="A45:H45"/>
    <mergeCell ref="A47:H47"/>
    <mergeCell ref="A49:K49"/>
    <mergeCell ref="A1:K1"/>
    <mergeCell ref="E3:K3"/>
    <mergeCell ref="I4:I5"/>
    <mergeCell ref="J4:K4"/>
    <mergeCell ref="C6:D6"/>
    <mergeCell ref="A8:K8"/>
    <mergeCell ref="F4:F5"/>
    <mergeCell ref="G4:G5"/>
  </mergeCells>
  <printOptions/>
  <pageMargins left="0.3937007874015748" right="0" top="0.1968503937007874" bottom="0.1968503937007874" header="0" footer="0"/>
  <pageSetup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P82"/>
  <sheetViews>
    <sheetView view="pageBreakPreview" zoomScale="75" zoomScaleNormal="73" zoomScaleSheetLayoutView="75" zoomScalePageLayoutView="0" workbookViewId="0" topLeftCell="A25">
      <selection activeCell="C34" sqref="C34"/>
    </sheetView>
  </sheetViews>
  <sheetFormatPr defaultColWidth="9.140625" defaultRowHeight="22.5" customHeight="1"/>
  <cols>
    <col min="1" max="1" width="62.140625" style="104" customWidth="1"/>
    <col min="2" max="2" width="9.57421875" style="105" customWidth="1"/>
    <col min="3" max="3" width="10.00390625" style="105" customWidth="1"/>
    <col min="4" max="4" width="7.2812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22.5" customHeight="1">
      <c r="A1" s="551" t="s">
        <v>544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ht="22.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2.25" customHeight="1">
      <c r="A3" s="553" t="s">
        <v>250</v>
      </c>
      <c r="B3" s="556" t="s">
        <v>204</v>
      </c>
      <c r="C3" s="559" t="s">
        <v>214</v>
      </c>
      <c r="D3" s="560"/>
      <c r="E3" s="562" t="s">
        <v>140</v>
      </c>
      <c r="F3" s="563"/>
      <c r="G3" s="563"/>
      <c r="H3" s="563"/>
      <c r="I3" s="563"/>
      <c r="J3" s="563"/>
      <c r="K3" s="564"/>
    </row>
    <row r="4" spans="1:11" s="105" customFormat="1" ht="169.5" customHeight="1">
      <c r="A4" s="554"/>
      <c r="B4" s="557"/>
      <c r="C4" s="558"/>
      <c r="D4" s="561"/>
      <c r="E4" s="549" t="s">
        <v>251</v>
      </c>
      <c r="F4" s="533" t="s">
        <v>252</v>
      </c>
      <c r="G4" s="533" t="s">
        <v>253</v>
      </c>
      <c r="H4" s="537" t="s">
        <v>254</v>
      </c>
      <c r="I4" s="549" t="s">
        <v>141</v>
      </c>
      <c r="J4" s="539" t="s">
        <v>216</v>
      </c>
      <c r="K4" s="540"/>
    </row>
    <row r="5" spans="1:13" ht="47.25" customHeight="1">
      <c r="A5" s="555"/>
      <c r="B5" s="558"/>
      <c r="C5" s="201" t="s">
        <v>452</v>
      </c>
      <c r="D5" s="201" t="s">
        <v>236</v>
      </c>
      <c r="E5" s="565"/>
      <c r="F5" s="533"/>
      <c r="G5" s="533"/>
      <c r="H5" s="538"/>
      <c r="I5" s="550"/>
      <c r="J5" s="201" t="s">
        <v>215</v>
      </c>
      <c r="K5" s="202" t="s">
        <v>217</v>
      </c>
      <c r="M5" s="106"/>
    </row>
    <row r="6" spans="1:11" ht="22.5" customHeight="1">
      <c r="A6" s="200">
        <v>1</v>
      </c>
      <c r="B6" s="203">
        <v>2</v>
      </c>
      <c r="C6" s="547">
        <v>3</v>
      </c>
      <c r="D6" s="548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22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</f>
        <v>49773451</v>
      </c>
      <c r="F7" s="380">
        <f>F10</f>
        <v>47473451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2420000</v>
      </c>
      <c r="K7" s="381">
        <f>K22</f>
        <v>0</v>
      </c>
      <c r="M7" s="108"/>
      <c r="O7" s="109"/>
    </row>
    <row r="8" spans="1:13" ht="22.5" customHeight="1">
      <c r="A8" s="534" t="s">
        <v>256</v>
      </c>
      <c r="B8" s="535"/>
      <c r="C8" s="535"/>
      <c r="D8" s="535"/>
      <c r="E8" s="535"/>
      <c r="F8" s="535"/>
      <c r="G8" s="535"/>
      <c r="H8" s="535"/>
      <c r="I8" s="535"/>
      <c r="J8" s="535"/>
      <c r="K8" s="536"/>
      <c r="M8" s="108"/>
    </row>
    <row r="9" spans="1:13" s="107" customFormat="1" ht="29.2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6.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08">
        <f>E11+E12+E13+E14</f>
        <v>49773451</v>
      </c>
      <c r="F10" s="208">
        <f>F11+F12+F13+F14</f>
        <v>47473451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2.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49773451</v>
      </c>
      <c r="F11" s="220">
        <v>47473451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2.5" customHeight="1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427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22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427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43.5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1">
        <v>0</v>
      </c>
      <c r="G14" s="466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9.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0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>
        <v>0</v>
      </c>
      <c r="K16" s="202" t="s">
        <v>255</v>
      </c>
      <c r="M16" s="108"/>
    </row>
    <row r="17" spans="1:13" ht="28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>
        <v>0</v>
      </c>
      <c r="K17" s="202" t="s">
        <v>255</v>
      </c>
      <c r="M17" s="108"/>
    </row>
    <row r="18" spans="1:13" ht="43.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>
        <v>0</v>
      </c>
      <c r="K18" s="202" t="s">
        <v>255</v>
      </c>
      <c r="M18" s="108"/>
    </row>
    <row r="19" spans="1:13" ht="48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>
        <v>0</v>
      </c>
      <c r="K19" s="202" t="s">
        <v>255</v>
      </c>
      <c r="M19" s="108"/>
    </row>
    <row r="20" spans="1:13" s="110" customFormat="1" ht="90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46.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27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22.5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>
        <v>0</v>
      </c>
      <c r="K23" s="230" t="s">
        <v>255</v>
      </c>
      <c r="M23" s="108"/>
    </row>
    <row r="24" spans="1:13" ht="42.75" customHeight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397">
        <v>0</v>
      </c>
      <c r="I24" s="223" t="s">
        <v>255</v>
      </c>
      <c r="J24" s="224">
        <v>0</v>
      </c>
      <c r="K24" s="397">
        <v>0</v>
      </c>
      <c r="M24" s="108"/>
    </row>
    <row r="25" spans="1:13" ht="22.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>
        <v>0</v>
      </c>
      <c r="K25" s="397">
        <v>0</v>
      </c>
      <c r="M25" s="108"/>
    </row>
    <row r="26" spans="1:13" ht="22.5" customHeight="1">
      <c r="A26" s="227" t="s">
        <v>617</v>
      </c>
      <c r="B26" s="201">
        <v>161</v>
      </c>
      <c r="C26" s="395" t="s">
        <v>618</v>
      </c>
      <c r="D26" s="396">
        <v>121</v>
      </c>
      <c r="E26" s="220">
        <f t="shared" si="0"/>
        <v>120000</v>
      </c>
      <c r="F26" s="397">
        <v>0</v>
      </c>
      <c r="G26" s="223"/>
      <c r="H26" s="223"/>
      <c r="I26" s="223"/>
      <c r="J26" s="224">
        <v>120000</v>
      </c>
      <c r="K26" s="397">
        <v>0</v>
      </c>
      <c r="M26" s="108"/>
    </row>
    <row r="27" spans="1:13" ht="28.5" customHeight="1">
      <c r="A27" s="228" t="s">
        <v>462</v>
      </c>
      <c r="B27" s="212">
        <v>170</v>
      </c>
      <c r="C27" s="231" t="s">
        <v>237</v>
      </c>
      <c r="D27" s="225">
        <v>440</v>
      </c>
      <c r="E27" s="213">
        <f t="shared" si="0"/>
        <v>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9">
        <v>0</v>
      </c>
      <c r="K27" s="226" t="s">
        <v>255</v>
      </c>
      <c r="M27" s="108"/>
    </row>
    <row r="28" spans="1:13" ht="22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9">
        <v>0</v>
      </c>
      <c r="K28" s="226" t="s">
        <v>255</v>
      </c>
      <c r="M28" s="108"/>
    </row>
    <row r="29" spans="1:13" ht="22.5" customHeight="1" hidden="1">
      <c r="A29" s="544"/>
      <c r="B29" s="545"/>
      <c r="C29" s="545"/>
      <c r="D29" s="545"/>
      <c r="E29" s="545"/>
      <c r="F29" s="545"/>
      <c r="G29" s="545"/>
      <c r="H29" s="546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>E31+E36+E38+E44+E46+E48</f>
        <v>49893451</v>
      </c>
      <c r="F30" s="266">
        <f aca="true" t="shared" si="1" ref="F30:K30">F31+F36+F38+F44+F46+F48</f>
        <v>47473451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2420000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E32+E33+E34+E35</f>
        <v>40617433.15</v>
      </c>
      <c r="F31" s="267">
        <f aca="true" t="shared" si="2" ref="F31:K31">F32+F33+F34+F35</f>
        <v>39649835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967598.1499999999</v>
      </c>
      <c r="K31" s="267">
        <f t="shared" si="2"/>
        <v>0</v>
      </c>
      <c r="M31" s="108"/>
      <c r="N31" s="106"/>
    </row>
    <row r="32" spans="1:13" ht="24.75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8">
        <v>0</v>
      </c>
      <c r="I32" s="268">
        <v>0</v>
      </c>
      <c r="J32" s="268">
        <v>743162.94</v>
      </c>
      <c r="K32" s="270">
        <v>0</v>
      </c>
      <c r="M32" s="108"/>
    </row>
    <row r="33" spans="1:13" ht="46.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0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270">
        <v>0</v>
      </c>
      <c r="M33" s="108"/>
    </row>
    <row r="34" spans="1:13" ht="81" customHeight="1">
      <c r="A34" s="241" t="s">
        <v>173</v>
      </c>
      <c r="B34" s="242">
        <v>213</v>
      </c>
      <c r="C34" s="243" t="s">
        <v>239</v>
      </c>
      <c r="D34" s="244">
        <v>213</v>
      </c>
      <c r="E34" s="265">
        <f>SUM(F34:K34)</f>
        <v>9421248.49</v>
      </c>
      <c r="F34" s="268">
        <v>9196813.28</v>
      </c>
      <c r="G34" s="268">
        <v>0</v>
      </c>
      <c r="H34" s="268">
        <v>0</v>
      </c>
      <c r="I34" s="268">
        <v>0</v>
      </c>
      <c r="J34" s="268">
        <v>224435.21</v>
      </c>
      <c r="K34" s="270">
        <v>0</v>
      </c>
      <c r="M34" s="108"/>
    </row>
    <row r="35" spans="1:13" ht="100.5" customHeight="1">
      <c r="A35" s="241" t="s">
        <v>472</v>
      </c>
      <c r="B35" s="242">
        <v>214</v>
      </c>
      <c r="C35" s="242">
        <v>119</v>
      </c>
      <c r="D35" s="242">
        <v>213</v>
      </c>
      <c r="E35" s="265">
        <f>SUM(F35:K35)</f>
        <v>0</v>
      </c>
      <c r="F35" s="453">
        <v>0</v>
      </c>
      <c r="G35" s="453">
        <v>0</v>
      </c>
      <c r="H35" s="453">
        <v>0</v>
      </c>
      <c r="I35" s="453">
        <v>0</v>
      </c>
      <c r="J35" s="453">
        <v>0</v>
      </c>
      <c r="K35" s="453">
        <v>0</v>
      </c>
      <c r="M35" s="108"/>
    </row>
    <row r="36" spans="1:13" ht="22.5" customHeight="1">
      <c r="A36" s="246" t="s">
        <v>221</v>
      </c>
      <c r="B36" s="237">
        <v>220</v>
      </c>
      <c r="C36" s="238" t="s">
        <v>255</v>
      </c>
      <c r="D36" s="238" t="s">
        <v>255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40">
        <v>0</v>
      </c>
      <c r="M36" s="108"/>
    </row>
    <row r="37" spans="1:13" ht="22.5" customHeight="1" hidden="1">
      <c r="A37" s="544"/>
      <c r="B37" s="545"/>
      <c r="C37" s="545"/>
      <c r="D37" s="545"/>
      <c r="E37" s="545"/>
      <c r="F37" s="545"/>
      <c r="G37" s="545"/>
      <c r="H37" s="546"/>
      <c r="I37" s="210"/>
      <c r="J37" s="247"/>
      <c r="K37" s="248"/>
      <c r="M37" s="108"/>
    </row>
    <row r="38" spans="1:13" s="110" customFormat="1" ht="40.5" customHeight="1">
      <c r="A38" s="211" t="s">
        <v>222</v>
      </c>
      <c r="B38" s="237">
        <v>230</v>
      </c>
      <c r="C38" s="238" t="s">
        <v>255</v>
      </c>
      <c r="D38" s="238" t="s">
        <v>255</v>
      </c>
      <c r="E38" s="239">
        <f>E40+E41+E42+E43</f>
        <v>5027200.130000001</v>
      </c>
      <c r="F38" s="239">
        <f aca="true" t="shared" si="3" ref="F38:K38">SUM(F40:F42)</f>
        <v>5027200.130000001</v>
      </c>
      <c r="G38" s="239">
        <f t="shared" si="3"/>
        <v>0</v>
      </c>
      <c r="H38" s="239">
        <f t="shared" si="3"/>
        <v>0</v>
      </c>
      <c r="I38" s="239">
        <f t="shared" si="3"/>
        <v>0</v>
      </c>
      <c r="J38" s="239">
        <f t="shared" si="3"/>
        <v>0</v>
      </c>
      <c r="K38" s="240">
        <f t="shared" si="3"/>
        <v>0</v>
      </c>
      <c r="M38" s="108"/>
    </row>
    <row r="39" spans="1:13" ht="22.5" customHeight="1">
      <c r="A39" s="534" t="s">
        <v>262</v>
      </c>
      <c r="B39" s="535"/>
      <c r="C39" s="535"/>
      <c r="D39" s="535"/>
      <c r="E39" s="535"/>
      <c r="F39" s="535"/>
      <c r="G39" s="535"/>
      <c r="H39" s="535"/>
      <c r="I39" s="535"/>
      <c r="J39" s="535"/>
      <c r="K39" s="536"/>
      <c r="M39" s="108"/>
    </row>
    <row r="40" spans="1:14" s="107" customFormat="1" ht="22.5" customHeight="1">
      <c r="A40" s="241" t="s">
        <v>142</v>
      </c>
      <c r="B40" s="242">
        <v>231</v>
      </c>
      <c r="C40" s="242">
        <v>851</v>
      </c>
      <c r="D40" s="242">
        <v>291</v>
      </c>
      <c r="E40" s="245">
        <f>SUM(F40:K40)</f>
        <v>4294551.65</v>
      </c>
      <c r="F40" s="245">
        <v>4294551.65</v>
      </c>
      <c r="G40" s="453">
        <v>0</v>
      </c>
      <c r="H40" s="453">
        <v>0</v>
      </c>
      <c r="I40" s="453">
        <v>0</v>
      </c>
      <c r="J40" s="251">
        <v>0</v>
      </c>
      <c r="K40" s="453">
        <v>0</v>
      </c>
      <c r="M40" s="108"/>
      <c r="N40" s="109"/>
    </row>
    <row r="41" spans="1:14" s="107" customFormat="1" ht="22.5" customHeight="1">
      <c r="A41" s="241" t="s">
        <v>143</v>
      </c>
      <c r="B41" s="242">
        <v>232</v>
      </c>
      <c r="C41" s="242">
        <v>851</v>
      </c>
      <c r="D41" s="242">
        <v>291</v>
      </c>
      <c r="E41" s="245">
        <f>SUM(F41:K41)</f>
        <v>727040.48</v>
      </c>
      <c r="F41" s="245">
        <v>727040.48</v>
      </c>
      <c r="G41" s="453">
        <v>0</v>
      </c>
      <c r="H41" s="453">
        <v>0</v>
      </c>
      <c r="I41" s="453">
        <v>0</v>
      </c>
      <c r="J41" s="251">
        <v>0</v>
      </c>
      <c r="K41" s="453">
        <v>0</v>
      </c>
      <c r="M41" s="108"/>
      <c r="N41" s="109"/>
    </row>
    <row r="42" spans="1:14" s="107" customFormat="1" ht="22.5" customHeight="1">
      <c r="A42" s="241" t="s">
        <v>468</v>
      </c>
      <c r="B42" s="242">
        <v>233</v>
      </c>
      <c r="C42" s="242">
        <v>852</v>
      </c>
      <c r="D42" s="242">
        <v>291</v>
      </c>
      <c r="E42" s="245">
        <f>SUM(F42:K42)</f>
        <v>5608</v>
      </c>
      <c r="F42" s="245">
        <v>5608</v>
      </c>
      <c r="G42" s="453">
        <v>0</v>
      </c>
      <c r="H42" s="453">
        <v>0</v>
      </c>
      <c r="I42" s="453">
        <v>0</v>
      </c>
      <c r="J42" s="251">
        <v>0</v>
      </c>
      <c r="K42" s="453">
        <v>0</v>
      </c>
      <c r="M42" s="108"/>
      <c r="N42" s="109"/>
    </row>
    <row r="43" spans="1:13" ht="42.75" customHeight="1" hidden="1">
      <c r="A43" s="272"/>
      <c r="B43" s="253"/>
      <c r="C43" s="253"/>
      <c r="D43" s="253"/>
      <c r="E43" s="245"/>
      <c r="F43" s="245"/>
      <c r="G43" s="245"/>
      <c r="H43" s="245"/>
      <c r="I43" s="265"/>
      <c r="J43" s="251"/>
      <c r="K43" s="254"/>
      <c r="M43" s="108"/>
    </row>
    <row r="44" spans="1:13" s="110" customFormat="1" ht="46.5" customHeight="1">
      <c r="A44" s="211" t="s">
        <v>263</v>
      </c>
      <c r="B44" s="237">
        <v>240</v>
      </c>
      <c r="C44" s="212" t="s">
        <v>255</v>
      </c>
      <c r="D44" s="212" t="s">
        <v>255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40">
        <v>0</v>
      </c>
      <c r="M44" s="108"/>
    </row>
    <row r="45" spans="1:13" ht="37.5" customHeight="1" hidden="1">
      <c r="A45" s="541"/>
      <c r="B45" s="542"/>
      <c r="C45" s="542"/>
      <c r="D45" s="542"/>
      <c r="E45" s="542"/>
      <c r="F45" s="542"/>
      <c r="G45" s="542"/>
      <c r="H45" s="543"/>
      <c r="I45" s="161"/>
      <c r="J45" s="251"/>
      <c r="K45" s="254"/>
      <c r="M45" s="108"/>
    </row>
    <row r="46" spans="1:14" s="110" customFormat="1" ht="47.25" customHeight="1">
      <c r="A46" s="211" t="s">
        <v>264</v>
      </c>
      <c r="B46" s="237">
        <v>250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L46" s="2">
        <f>SUM(L47:L47)</f>
        <v>0</v>
      </c>
      <c r="M46" s="108"/>
      <c r="N46" s="112"/>
    </row>
    <row r="47" spans="1:13" ht="22.5" customHeight="1" hidden="1">
      <c r="A47" s="541"/>
      <c r="B47" s="542"/>
      <c r="C47" s="542"/>
      <c r="D47" s="542"/>
      <c r="E47" s="542"/>
      <c r="F47" s="542"/>
      <c r="G47" s="542"/>
      <c r="H47" s="543"/>
      <c r="I47" s="161"/>
      <c r="J47" s="251"/>
      <c r="K47" s="254"/>
      <c r="M47" s="108"/>
    </row>
    <row r="48" spans="1:14" s="110" customFormat="1" ht="30.75" customHeight="1">
      <c r="A48" s="211" t="s">
        <v>174</v>
      </c>
      <c r="B48" s="237">
        <v>260</v>
      </c>
      <c r="C48" s="238" t="s">
        <v>255</v>
      </c>
      <c r="D48" s="238" t="s">
        <v>255</v>
      </c>
      <c r="E48" s="239">
        <f>E50+E51+E52+E53+E54+E55+E56+E57+E58+E59+E60+E61+E62+E63+E64</f>
        <v>4248817.720000001</v>
      </c>
      <c r="F48" s="239">
        <f aca="true" t="shared" si="4" ref="F48:K48">F50+F51+F52+F53+F54+F55+F56+F57+F58+F59+F60+F61+F62+F63+F64</f>
        <v>2796415.87</v>
      </c>
      <c r="G48" s="239">
        <f t="shared" si="4"/>
        <v>0</v>
      </c>
      <c r="H48" s="239">
        <f t="shared" si="4"/>
        <v>0</v>
      </c>
      <c r="I48" s="239">
        <f t="shared" si="4"/>
        <v>0</v>
      </c>
      <c r="J48" s="239">
        <f t="shared" si="4"/>
        <v>1452401.85</v>
      </c>
      <c r="K48" s="240">
        <f t="shared" si="4"/>
        <v>0</v>
      </c>
      <c r="M48" s="108"/>
      <c r="N48" s="111"/>
    </row>
    <row r="49" spans="1:13" ht="22.5" customHeight="1">
      <c r="A49" s="534" t="s">
        <v>262</v>
      </c>
      <c r="B49" s="535"/>
      <c r="C49" s="535"/>
      <c r="D49" s="535"/>
      <c r="E49" s="535"/>
      <c r="F49" s="535"/>
      <c r="G49" s="535"/>
      <c r="H49" s="535"/>
      <c r="I49" s="535"/>
      <c r="J49" s="535"/>
      <c r="K49" s="536"/>
      <c r="M49" s="108"/>
    </row>
    <row r="50" spans="1:16" s="107" customFormat="1" ht="22.5" customHeight="1">
      <c r="A50" s="236" t="s">
        <v>244</v>
      </c>
      <c r="B50" s="242">
        <v>261</v>
      </c>
      <c r="C50" s="242" t="s">
        <v>478</v>
      </c>
      <c r="D50" s="242">
        <v>221</v>
      </c>
      <c r="E50" s="245">
        <f>F50+G50+H50+I50+J50+K50</f>
        <v>0</v>
      </c>
      <c r="F50" s="245">
        <v>0</v>
      </c>
      <c r="G50" s="453">
        <v>0</v>
      </c>
      <c r="H50" s="453">
        <v>0</v>
      </c>
      <c r="I50" s="453">
        <v>0</v>
      </c>
      <c r="J50" s="245">
        <v>0</v>
      </c>
      <c r="K50" s="250">
        <v>0</v>
      </c>
      <c r="M50" s="108"/>
      <c r="N50" s="109"/>
      <c r="P50" s="109"/>
    </row>
    <row r="51" spans="1:16" s="107" customFormat="1" ht="22.5" customHeight="1">
      <c r="A51" s="236" t="s">
        <v>245</v>
      </c>
      <c r="B51" s="242">
        <v>262</v>
      </c>
      <c r="C51" s="242">
        <v>244</v>
      </c>
      <c r="D51" s="242">
        <v>222</v>
      </c>
      <c r="E51" s="245">
        <f aca="true" t="shared" si="5" ref="E51:E64">F51+G51+H51+I51+J51+K51</f>
        <v>0</v>
      </c>
      <c r="F51" s="245">
        <v>0</v>
      </c>
      <c r="G51" s="453">
        <v>0</v>
      </c>
      <c r="H51" s="453">
        <v>0</v>
      </c>
      <c r="I51" s="453">
        <v>0</v>
      </c>
      <c r="J51" s="245">
        <v>0</v>
      </c>
      <c r="K51" s="250">
        <v>0</v>
      </c>
      <c r="M51" s="108"/>
      <c r="N51" s="109"/>
      <c r="P51" s="109"/>
    </row>
    <row r="52" spans="1:14" s="107" customFormat="1" ht="22.5" customHeight="1">
      <c r="A52" s="236" t="s">
        <v>477</v>
      </c>
      <c r="B52" s="242">
        <v>263</v>
      </c>
      <c r="C52" s="242">
        <v>244</v>
      </c>
      <c r="D52" s="242">
        <v>223</v>
      </c>
      <c r="E52" s="245">
        <f t="shared" si="5"/>
        <v>2806927.87</v>
      </c>
      <c r="F52" s="245">
        <v>2796415.87</v>
      </c>
      <c r="G52" s="453">
        <v>0</v>
      </c>
      <c r="H52" s="453">
        <v>0</v>
      </c>
      <c r="I52" s="453">
        <v>0</v>
      </c>
      <c r="J52" s="245">
        <v>10512</v>
      </c>
      <c r="K52" s="250">
        <v>0</v>
      </c>
      <c r="M52" s="108"/>
      <c r="N52" s="109"/>
    </row>
    <row r="53" spans="1:14" s="107" customFormat="1" ht="22.5" customHeight="1">
      <c r="A53" s="227" t="s">
        <v>358</v>
      </c>
      <c r="B53" s="242">
        <v>264</v>
      </c>
      <c r="C53" s="242">
        <v>244</v>
      </c>
      <c r="D53" s="242">
        <v>223</v>
      </c>
      <c r="E53" s="245">
        <f t="shared" si="5"/>
        <v>0</v>
      </c>
      <c r="F53" s="245">
        <v>0</v>
      </c>
      <c r="G53" s="453">
        <v>0</v>
      </c>
      <c r="H53" s="453">
        <v>0</v>
      </c>
      <c r="I53" s="453">
        <v>0</v>
      </c>
      <c r="J53" s="245">
        <v>0</v>
      </c>
      <c r="K53" s="250">
        <v>0</v>
      </c>
      <c r="M53" s="108"/>
      <c r="N53" s="109"/>
    </row>
    <row r="54" spans="1:14" s="107" customFormat="1" ht="22.5" customHeight="1">
      <c r="A54" s="236" t="s">
        <v>246</v>
      </c>
      <c r="B54" s="242">
        <v>265</v>
      </c>
      <c r="C54" s="242">
        <v>244</v>
      </c>
      <c r="D54" s="242">
        <v>223</v>
      </c>
      <c r="E54" s="245">
        <f t="shared" si="5"/>
        <v>527033.93</v>
      </c>
      <c r="F54" s="245">
        <v>0</v>
      </c>
      <c r="G54" s="453">
        <v>0</v>
      </c>
      <c r="H54" s="453">
        <v>0</v>
      </c>
      <c r="I54" s="453">
        <v>0</v>
      </c>
      <c r="J54" s="245">
        <v>527033.93</v>
      </c>
      <c r="K54" s="250">
        <v>0</v>
      </c>
      <c r="M54" s="108"/>
      <c r="N54" s="109"/>
    </row>
    <row r="55" spans="1:14" s="107" customFormat="1" ht="44.25" customHeight="1">
      <c r="A55" s="236" t="s">
        <v>288</v>
      </c>
      <c r="B55" s="242">
        <v>266</v>
      </c>
      <c r="C55" s="242">
        <v>244</v>
      </c>
      <c r="D55" s="242">
        <v>223</v>
      </c>
      <c r="E55" s="245">
        <f t="shared" si="5"/>
        <v>0</v>
      </c>
      <c r="F55" s="245">
        <v>0</v>
      </c>
      <c r="G55" s="453">
        <v>0</v>
      </c>
      <c r="H55" s="453">
        <v>0</v>
      </c>
      <c r="I55" s="453">
        <v>0</v>
      </c>
      <c r="J55" s="245">
        <v>0</v>
      </c>
      <c r="K55" s="250">
        <v>0</v>
      </c>
      <c r="M55" s="108"/>
      <c r="N55" s="109"/>
    </row>
    <row r="56" spans="1:13" s="98" customFormat="1" ht="45.75" customHeight="1">
      <c r="A56" s="236" t="s">
        <v>392</v>
      </c>
      <c r="B56" s="201">
        <v>267</v>
      </c>
      <c r="C56" s="255" t="s">
        <v>359</v>
      </c>
      <c r="D56" s="255" t="s">
        <v>360</v>
      </c>
      <c r="E56" s="245">
        <f t="shared" si="5"/>
        <v>0</v>
      </c>
      <c r="F56" s="265">
        <v>0</v>
      </c>
      <c r="G56" s="453">
        <v>0</v>
      </c>
      <c r="H56" s="453">
        <v>0</v>
      </c>
      <c r="I56" s="453">
        <v>0</v>
      </c>
      <c r="J56" s="265">
        <v>0</v>
      </c>
      <c r="K56" s="273">
        <v>0</v>
      </c>
      <c r="M56" s="108"/>
    </row>
    <row r="57" spans="1:14" s="107" customFormat="1" ht="22.5" customHeight="1">
      <c r="A57" s="236" t="s">
        <v>247</v>
      </c>
      <c r="B57" s="242">
        <v>268</v>
      </c>
      <c r="C57" s="242">
        <v>244</v>
      </c>
      <c r="D57" s="242">
        <v>225</v>
      </c>
      <c r="E57" s="245">
        <f t="shared" si="5"/>
        <v>243600</v>
      </c>
      <c r="F57" s="245">
        <v>0</v>
      </c>
      <c r="G57" s="453">
        <v>0</v>
      </c>
      <c r="H57" s="453">
        <v>0</v>
      </c>
      <c r="I57" s="453">
        <v>0</v>
      </c>
      <c r="J57" s="245">
        <v>243600</v>
      </c>
      <c r="K57" s="250">
        <v>0</v>
      </c>
      <c r="M57" s="108"/>
      <c r="N57" s="109"/>
    </row>
    <row r="58" spans="1:14" s="107" customFormat="1" ht="22.5" customHeight="1">
      <c r="A58" s="236" t="s">
        <v>248</v>
      </c>
      <c r="B58" s="242">
        <v>269</v>
      </c>
      <c r="C58" s="243" t="s">
        <v>359</v>
      </c>
      <c r="D58" s="242">
        <v>225</v>
      </c>
      <c r="E58" s="245">
        <f t="shared" si="5"/>
        <v>184000</v>
      </c>
      <c r="F58" s="245">
        <v>0</v>
      </c>
      <c r="G58" s="453">
        <v>0</v>
      </c>
      <c r="H58" s="453">
        <v>0</v>
      </c>
      <c r="I58" s="453">
        <v>0</v>
      </c>
      <c r="J58" s="245">
        <v>184000</v>
      </c>
      <c r="K58" s="250">
        <v>0</v>
      </c>
      <c r="M58" s="108"/>
      <c r="N58" s="109"/>
    </row>
    <row r="59" spans="1:14" s="107" customFormat="1" ht="38.25" customHeight="1">
      <c r="A59" s="236" t="s">
        <v>249</v>
      </c>
      <c r="B59" s="242">
        <v>270</v>
      </c>
      <c r="C59" s="243" t="s">
        <v>359</v>
      </c>
      <c r="D59" s="242">
        <v>225</v>
      </c>
      <c r="E59" s="245">
        <f t="shared" si="5"/>
        <v>487255.92</v>
      </c>
      <c r="F59" s="245">
        <v>0</v>
      </c>
      <c r="G59" s="453">
        <v>0</v>
      </c>
      <c r="H59" s="453">
        <v>0</v>
      </c>
      <c r="I59" s="453">
        <v>0</v>
      </c>
      <c r="J59" s="245">
        <v>487255.92</v>
      </c>
      <c r="K59" s="250">
        <v>0</v>
      </c>
      <c r="M59" s="108"/>
      <c r="N59" s="109"/>
    </row>
    <row r="60" spans="1:14" s="107" customFormat="1" ht="26.25" customHeight="1">
      <c r="A60" s="236" t="s">
        <v>144</v>
      </c>
      <c r="B60" s="242">
        <v>271</v>
      </c>
      <c r="C60" s="242">
        <v>244</v>
      </c>
      <c r="D60" s="242">
        <v>226</v>
      </c>
      <c r="E60" s="245">
        <f t="shared" si="5"/>
        <v>0</v>
      </c>
      <c r="F60" s="245">
        <v>0</v>
      </c>
      <c r="G60" s="453">
        <v>0</v>
      </c>
      <c r="H60" s="453">
        <v>0</v>
      </c>
      <c r="I60" s="453">
        <v>0</v>
      </c>
      <c r="J60" s="245">
        <v>0</v>
      </c>
      <c r="K60" s="250">
        <v>0</v>
      </c>
      <c r="M60" s="108"/>
      <c r="N60" s="109"/>
    </row>
    <row r="61" spans="1:14" s="107" customFormat="1" ht="22.5" customHeight="1">
      <c r="A61" s="236"/>
      <c r="B61" s="242">
        <v>272</v>
      </c>
      <c r="C61" s="242"/>
      <c r="D61" s="242">
        <v>310</v>
      </c>
      <c r="E61" s="245">
        <f t="shared" si="5"/>
        <v>0</v>
      </c>
      <c r="F61" s="245">
        <v>0</v>
      </c>
      <c r="G61" s="453">
        <v>0</v>
      </c>
      <c r="H61" s="453">
        <v>0</v>
      </c>
      <c r="I61" s="453">
        <v>0</v>
      </c>
      <c r="J61" s="245">
        <v>0</v>
      </c>
      <c r="K61" s="250">
        <v>0</v>
      </c>
      <c r="M61" s="108"/>
      <c r="N61" s="109"/>
    </row>
    <row r="62" spans="1:14" s="107" customFormat="1" ht="22.5" customHeight="1">
      <c r="A62" s="236"/>
      <c r="B62" s="242">
        <v>273</v>
      </c>
      <c r="C62" s="242"/>
      <c r="D62" s="242">
        <v>340</v>
      </c>
      <c r="E62" s="245">
        <f t="shared" si="5"/>
        <v>0</v>
      </c>
      <c r="F62" s="245">
        <v>0</v>
      </c>
      <c r="G62" s="453">
        <v>0</v>
      </c>
      <c r="H62" s="453">
        <v>0</v>
      </c>
      <c r="I62" s="453">
        <v>0</v>
      </c>
      <c r="J62" s="245">
        <v>0</v>
      </c>
      <c r="K62" s="250">
        <v>0</v>
      </c>
      <c r="M62" s="108"/>
      <c r="N62" s="109"/>
    </row>
    <row r="63" spans="1:14" s="107" customFormat="1" ht="22.5" customHeight="1" hidden="1">
      <c r="A63" s="236"/>
      <c r="B63" s="242">
        <v>274</v>
      </c>
      <c r="C63" s="242"/>
      <c r="D63" s="242"/>
      <c r="E63" s="245">
        <f t="shared" si="5"/>
        <v>0</v>
      </c>
      <c r="F63" s="245"/>
      <c r="G63" s="245"/>
      <c r="H63" s="245"/>
      <c r="I63" s="245"/>
      <c r="J63" s="245"/>
      <c r="K63" s="250"/>
      <c r="M63" s="108"/>
      <c r="N63" s="109"/>
    </row>
    <row r="64" spans="1:14" s="107" customFormat="1" ht="22.5" customHeight="1" hidden="1">
      <c r="A64" s="236"/>
      <c r="B64" s="242">
        <v>275</v>
      </c>
      <c r="C64" s="242"/>
      <c r="D64" s="242"/>
      <c r="E64" s="245">
        <f t="shared" si="5"/>
        <v>0</v>
      </c>
      <c r="F64" s="245"/>
      <c r="G64" s="245"/>
      <c r="H64" s="245"/>
      <c r="I64" s="245"/>
      <c r="J64" s="245"/>
      <c r="K64" s="250"/>
      <c r="M64" s="108"/>
      <c r="N64" s="109"/>
    </row>
    <row r="65" spans="1:13" ht="22.5" customHeight="1" hidden="1">
      <c r="A65" s="541"/>
      <c r="B65" s="542"/>
      <c r="C65" s="542"/>
      <c r="D65" s="542"/>
      <c r="E65" s="542"/>
      <c r="F65" s="542"/>
      <c r="G65" s="542"/>
      <c r="H65" s="543"/>
      <c r="I65" s="161"/>
      <c r="J65" s="251"/>
      <c r="K65" s="254"/>
      <c r="M65" s="108"/>
    </row>
    <row r="66" spans="1:13" s="110" customFormat="1" ht="22.5" customHeight="1">
      <c r="A66" s="211" t="s">
        <v>265</v>
      </c>
      <c r="B66" s="237">
        <v>300</v>
      </c>
      <c r="C66" s="238" t="s">
        <v>255</v>
      </c>
      <c r="D66" s="238" t="s">
        <v>255</v>
      </c>
      <c r="E66" s="239">
        <f aca="true" t="shared" si="6" ref="E66:K66">E68+E69</f>
        <v>0</v>
      </c>
      <c r="F66" s="239">
        <f>F68+F69</f>
        <v>0</v>
      </c>
      <c r="G66" s="239">
        <f t="shared" si="6"/>
        <v>0</v>
      </c>
      <c r="H66" s="239">
        <f t="shared" si="6"/>
        <v>0</v>
      </c>
      <c r="I66" s="239">
        <f t="shared" si="6"/>
        <v>0</v>
      </c>
      <c r="J66" s="239">
        <f t="shared" si="6"/>
        <v>0</v>
      </c>
      <c r="K66" s="240">
        <f t="shared" si="6"/>
        <v>0</v>
      </c>
      <c r="M66" s="108"/>
    </row>
    <row r="67" spans="1:13" ht="22.5" customHeight="1">
      <c r="A67" s="256" t="s">
        <v>262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8"/>
      <c r="M67" s="108"/>
    </row>
    <row r="68" spans="1:13" ht="22.5" customHeight="1">
      <c r="A68" s="236" t="s">
        <v>266</v>
      </c>
      <c r="B68" s="237">
        <v>310</v>
      </c>
      <c r="C68" s="242" t="s">
        <v>255</v>
      </c>
      <c r="D68" s="242"/>
      <c r="E68" s="239">
        <v>0</v>
      </c>
      <c r="F68" s="239">
        <v>0</v>
      </c>
      <c r="G68" s="239">
        <v>0</v>
      </c>
      <c r="H68" s="402">
        <v>0</v>
      </c>
      <c r="I68" s="402">
        <v>0</v>
      </c>
      <c r="J68" s="239">
        <v>0</v>
      </c>
      <c r="K68" s="240">
        <v>0</v>
      </c>
      <c r="M68" s="108"/>
    </row>
    <row r="69" spans="1:14" s="107" customFormat="1" ht="22.5" customHeight="1">
      <c r="A69" s="236" t="s">
        <v>267</v>
      </c>
      <c r="B69" s="237">
        <v>320</v>
      </c>
      <c r="C69" s="237" t="s">
        <v>255</v>
      </c>
      <c r="D69" s="237"/>
      <c r="E69" s="239">
        <v>0</v>
      </c>
      <c r="F69" s="239">
        <v>0</v>
      </c>
      <c r="G69" s="239">
        <v>0</v>
      </c>
      <c r="H69" s="239">
        <v>0</v>
      </c>
      <c r="I69" s="239">
        <v>0</v>
      </c>
      <c r="J69" s="259">
        <v>0</v>
      </c>
      <c r="K69" s="252">
        <v>0</v>
      </c>
      <c r="M69" s="108"/>
      <c r="N69" s="109"/>
    </row>
    <row r="70" spans="1:14" s="107" customFormat="1" ht="22.5" customHeight="1">
      <c r="A70" s="211" t="s">
        <v>0</v>
      </c>
      <c r="B70" s="237">
        <v>400</v>
      </c>
      <c r="C70" s="238" t="s">
        <v>255</v>
      </c>
      <c r="D70" s="238" t="s">
        <v>255</v>
      </c>
      <c r="E70" s="239">
        <f aca="true" t="shared" si="7" ref="E70:K70">E72+E73</f>
        <v>0</v>
      </c>
      <c r="F70" s="239">
        <f t="shared" si="7"/>
        <v>0</v>
      </c>
      <c r="G70" s="239">
        <f t="shared" si="7"/>
        <v>0</v>
      </c>
      <c r="H70" s="239">
        <f t="shared" si="7"/>
        <v>0</v>
      </c>
      <c r="I70" s="239"/>
      <c r="J70" s="239">
        <f>J72+J73</f>
        <v>0</v>
      </c>
      <c r="K70" s="240">
        <f t="shared" si="7"/>
        <v>0</v>
      </c>
      <c r="M70" s="108"/>
      <c r="N70" s="109"/>
    </row>
    <row r="71" spans="1:13" ht="22.5" customHeight="1">
      <c r="A71" s="256" t="s">
        <v>262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8"/>
      <c r="M71" s="108"/>
    </row>
    <row r="72" spans="1:14" s="107" customFormat="1" ht="22.5" customHeight="1">
      <c r="A72" s="236" t="s">
        <v>268</v>
      </c>
      <c r="B72" s="237">
        <v>410</v>
      </c>
      <c r="C72" s="237" t="s">
        <v>255</v>
      </c>
      <c r="D72" s="237"/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59">
        <v>0</v>
      </c>
      <c r="K72" s="252">
        <v>0</v>
      </c>
      <c r="M72" s="108"/>
      <c r="N72" s="109"/>
    </row>
    <row r="73" spans="1:14" s="107" customFormat="1" ht="22.5" customHeight="1">
      <c r="A73" s="236" t="s">
        <v>269</v>
      </c>
      <c r="B73" s="237">
        <v>420</v>
      </c>
      <c r="C73" s="237" t="s">
        <v>255</v>
      </c>
      <c r="D73" s="237"/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59">
        <v>0</v>
      </c>
      <c r="K73" s="252">
        <v>0</v>
      </c>
      <c r="M73" s="108"/>
      <c r="N73" s="109"/>
    </row>
    <row r="74" spans="1:14" s="107" customFormat="1" ht="22.5" customHeight="1">
      <c r="A74" s="236" t="s">
        <v>270</v>
      </c>
      <c r="B74" s="237">
        <v>500</v>
      </c>
      <c r="C74" s="238" t="s">
        <v>255</v>
      </c>
      <c r="D74" s="238" t="s">
        <v>255</v>
      </c>
      <c r="E74" s="239">
        <f>F74+G74+H74+I74+J74+K74</f>
        <v>0</v>
      </c>
      <c r="F74" s="239">
        <f aca="true" t="shared" si="8" ref="F74:K74">G74+H74+I74+J74+K74+L74</f>
        <v>0</v>
      </c>
      <c r="G74" s="239">
        <f t="shared" si="8"/>
        <v>0</v>
      </c>
      <c r="H74" s="239">
        <f t="shared" si="8"/>
        <v>0</v>
      </c>
      <c r="I74" s="239">
        <f t="shared" si="8"/>
        <v>0</v>
      </c>
      <c r="J74" s="239">
        <f t="shared" si="8"/>
        <v>0</v>
      </c>
      <c r="K74" s="239">
        <f t="shared" si="8"/>
        <v>0</v>
      </c>
      <c r="M74" s="108"/>
      <c r="N74" s="109"/>
    </row>
    <row r="75" spans="1:14" s="107" customFormat="1" ht="22.5" customHeight="1" thickBot="1">
      <c r="A75" s="260" t="s">
        <v>271</v>
      </c>
      <c r="B75" s="261">
        <v>600</v>
      </c>
      <c r="C75" s="261" t="s">
        <v>255</v>
      </c>
      <c r="D75" s="261" t="s">
        <v>255</v>
      </c>
      <c r="E75" s="262">
        <f>F75+G75+H75+I75+J75+K75</f>
        <v>0</v>
      </c>
      <c r="F75" s="262">
        <f aca="true" t="shared" si="9" ref="F75:K75">G75+H75+I75+J75+K75+L75</f>
        <v>0</v>
      </c>
      <c r="G75" s="262">
        <f t="shared" si="9"/>
        <v>0</v>
      </c>
      <c r="H75" s="262">
        <f t="shared" si="9"/>
        <v>0</v>
      </c>
      <c r="I75" s="262">
        <f t="shared" si="9"/>
        <v>0</v>
      </c>
      <c r="J75" s="262">
        <f t="shared" si="9"/>
        <v>0</v>
      </c>
      <c r="K75" s="262">
        <f t="shared" si="9"/>
        <v>0</v>
      </c>
      <c r="M75" s="108"/>
      <c r="N75" s="109"/>
    </row>
    <row r="76" ht="22.5" customHeight="1">
      <c r="A76" s="113"/>
    </row>
    <row r="77" ht="22.5" customHeight="1">
      <c r="A77" s="113"/>
    </row>
    <row r="78" ht="22.5" customHeight="1">
      <c r="A78" s="113"/>
    </row>
    <row r="79" ht="22.5" customHeight="1">
      <c r="A79" s="114"/>
    </row>
    <row r="82" spans="2:4" ht="22.5" customHeight="1">
      <c r="B82" s="105" t="s">
        <v>272</v>
      </c>
      <c r="C82" s="105" t="s">
        <v>272</v>
      </c>
      <c r="D82" s="105" t="s">
        <v>272</v>
      </c>
    </row>
  </sheetData>
  <sheetProtection/>
  <mergeCells count="20">
    <mergeCell ref="A1:K1"/>
    <mergeCell ref="E3:K3"/>
    <mergeCell ref="I4:I5"/>
    <mergeCell ref="J4:K4"/>
    <mergeCell ref="A65:H65"/>
    <mergeCell ref="A37:H37"/>
    <mergeCell ref="A39:K39"/>
    <mergeCell ref="A45:H45"/>
    <mergeCell ref="A47:H47"/>
    <mergeCell ref="H4:H5"/>
    <mergeCell ref="A3:A5"/>
    <mergeCell ref="B3:B5"/>
    <mergeCell ref="C3:D4"/>
    <mergeCell ref="E4:E5"/>
    <mergeCell ref="A49:K49"/>
    <mergeCell ref="A29:H29"/>
    <mergeCell ref="C6:D6"/>
    <mergeCell ref="A8:K8"/>
    <mergeCell ref="F4:F5"/>
    <mergeCell ref="G4:G5"/>
  </mergeCells>
  <printOptions/>
  <pageMargins left="0.3937007874015748" right="0.1968503937007874" top="0.1968503937007874" bottom="0.1968503937007874" header="0" footer="0"/>
  <pageSetup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49"/>
  <sheetViews>
    <sheetView view="pageBreakPreview" zoomScale="60" zoomScaleNormal="59" zoomScalePageLayoutView="0" workbookViewId="0" topLeftCell="A1">
      <selection activeCell="A49" sqref="A49"/>
    </sheetView>
  </sheetViews>
  <sheetFormatPr defaultColWidth="9.140625" defaultRowHeight="15"/>
  <cols>
    <col min="1" max="1" width="48.57421875" style="1" customWidth="1"/>
    <col min="2" max="2" width="7.28125" style="1" customWidth="1"/>
    <col min="3" max="3" width="8.140625" style="1" customWidth="1"/>
    <col min="4" max="4" width="23.421875" style="1" customWidth="1"/>
    <col min="5" max="5" width="18.421875" style="1" customWidth="1"/>
    <col min="6" max="6" width="19.140625" style="1" customWidth="1"/>
    <col min="7" max="7" width="20.8515625" style="1" customWidth="1"/>
    <col min="8" max="8" width="18.00390625" style="1" customWidth="1"/>
    <col min="9" max="9" width="19.421875" style="1" customWidth="1"/>
    <col min="10" max="10" width="19.28125" style="1" customWidth="1"/>
    <col min="11" max="11" width="18.140625" style="1" customWidth="1"/>
    <col min="12" max="12" width="20.140625" style="1" customWidth="1"/>
    <col min="14" max="14" width="22.57421875" style="0" customWidth="1"/>
    <col min="15" max="15" width="16.421875" style="0" customWidth="1"/>
    <col min="16" max="16" width="15.57421875" style="0" customWidth="1"/>
  </cols>
  <sheetData>
    <row r="1" spans="1:12" ht="18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568" t="s">
        <v>202</v>
      </c>
      <c r="L1" s="568"/>
    </row>
    <row r="2" spans="1:12" ht="20.25">
      <c r="A2" s="576" t="s">
        <v>230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</row>
    <row r="3" spans="1:12" ht="20.25">
      <c r="A3" s="576" t="s">
        <v>760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</row>
    <row r="4" spans="1:12" ht="5.25" customHeight="1" thickBot="1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ht="45.75" customHeight="1">
      <c r="A5" s="581" t="s">
        <v>203</v>
      </c>
      <c r="B5" s="574" t="s">
        <v>204</v>
      </c>
      <c r="C5" s="574" t="s">
        <v>205</v>
      </c>
      <c r="D5" s="574" t="s">
        <v>206</v>
      </c>
      <c r="E5" s="574"/>
      <c r="F5" s="574"/>
      <c r="G5" s="574"/>
      <c r="H5" s="574"/>
      <c r="I5" s="574"/>
      <c r="J5" s="574"/>
      <c r="K5" s="574"/>
      <c r="L5" s="575"/>
    </row>
    <row r="6" spans="1:12" ht="20.25">
      <c r="A6" s="582"/>
      <c r="B6" s="569"/>
      <c r="C6" s="569"/>
      <c r="D6" s="569" t="s">
        <v>207</v>
      </c>
      <c r="E6" s="569"/>
      <c r="F6" s="569"/>
      <c r="G6" s="569" t="s">
        <v>208</v>
      </c>
      <c r="H6" s="569"/>
      <c r="I6" s="569"/>
      <c r="J6" s="569"/>
      <c r="K6" s="569"/>
      <c r="L6" s="570"/>
    </row>
    <row r="7" spans="1:12" ht="153.75" customHeight="1">
      <c r="A7" s="582"/>
      <c r="B7" s="569"/>
      <c r="C7" s="569"/>
      <c r="D7" s="569"/>
      <c r="E7" s="569"/>
      <c r="F7" s="569"/>
      <c r="G7" s="569" t="s">
        <v>5</v>
      </c>
      <c r="H7" s="569"/>
      <c r="I7" s="569"/>
      <c r="J7" s="569" t="s">
        <v>6</v>
      </c>
      <c r="K7" s="569"/>
      <c r="L7" s="570"/>
    </row>
    <row r="8" spans="1:14" ht="90" customHeight="1" thickBot="1">
      <c r="A8" s="583"/>
      <c r="B8" s="584"/>
      <c r="C8" s="584"/>
      <c r="D8" s="279" t="s">
        <v>396</v>
      </c>
      <c r="E8" s="279" t="s">
        <v>397</v>
      </c>
      <c r="F8" s="279" t="s">
        <v>398</v>
      </c>
      <c r="G8" s="279" t="s">
        <v>396</v>
      </c>
      <c r="H8" s="279" t="s">
        <v>397</v>
      </c>
      <c r="I8" s="279" t="s">
        <v>398</v>
      </c>
      <c r="J8" s="279" t="s">
        <v>396</v>
      </c>
      <c r="K8" s="279" t="s">
        <v>397</v>
      </c>
      <c r="L8" s="280" t="s">
        <v>398</v>
      </c>
      <c r="N8" s="274" t="s">
        <v>1</v>
      </c>
    </row>
    <row r="9" spans="1:16" ht="21" thickBot="1">
      <c r="A9" s="281">
        <v>1</v>
      </c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7</v>
      </c>
      <c r="H9" s="282">
        <v>8</v>
      </c>
      <c r="I9" s="282">
        <v>9</v>
      </c>
      <c r="J9" s="282">
        <v>10</v>
      </c>
      <c r="K9" s="282">
        <v>11</v>
      </c>
      <c r="L9" s="283">
        <v>12</v>
      </c>
      <c r="N9" s="302" t="s">
        <v>2</v>
      </c>
      <c r="O9" s="302" t="s">
        <v>3</v>
      </c>
      <c r="P9" s="302" t="s">
        <v>4</v>
      </c>
    </row>
    <row r="10" spans="1:16" ht="63" customHeight="1">
      <c r="A10" s="284" t="s">
        <v>209</v>
      </c>
      <c r="B10" s="285">
        <v>1</v>
      </c>
      <c r="C10" s="285" t="s">
        <v>210</v>
      </c>
      <c r="D10" s="286">
        <f>'Таблица 2  (2019)'!E50</f>
        <v>12675619.740000002</v>
      </c>
      <c r="E10" s="286">
        <f>'Таблица 2(2020г)'!E47</f>
        <v>0</v>
      </c>
      <c r="F10" s="286">
        <f>'Таблица 2 (2021г)'!E47</f>
        <v>0</v>
      </c>
      <c r="G10" s="286">
        <f aca="true" t="shared" si="0" ref="G10:L10">G13+G11</f>
        <v>12675619.74</v>
      </c>
      <c r="H10" s="286">
        <f t="shared" si="0"/>
        <v>0</v>
      </c>
      <c r="I10" s="286">
        <f t="shared" si="0"/>
        <v>0</v>
      </c>
      <c r="J10" s="286">
        <f t="shared" si="0"/>
        <v>0</v>
      </c>
      <c r="K10" s="286">
        <f t="shared" si="0"/>
        <v>0</v>
      </c>
      <c r="L10" s="286">
        <f t="shared" si="0"/>
        <v>0</v>
      </c>
      <c r="N10" s="303">
        <f>D11+D13</f>
        <v>12675619.74</v>
      </c>
      <c r="O10" s="303">
        <f>E11+E13</f>
        <v>0</v>
      </c>
      <c r="P10" s="303">
        <f>F11+F13</f>
        <v>0</v>
      </c>
    </row>
    <row r="11" spans="1:12" ht="85.5" customHeight="1">
      <c r="A11" s="287" t="s">
        <v>211</v>
      </c>
      <c r="B11" s="278">
        <v>1001</v>
      </c>
      <c r="C11" s="278" t="s">
        <v>210</v>
      </c>
      <c r="D11" s="288">
        <f>G11+J11</f>
        <v>100772.38</v>
      </c>
      <c r="E11" s="288">
        <f>H11+K11</f>
        <v>0</v>
      </c>
      <c r="F11" s="288">
        <f>I11+L11</f>
        <v>0</v>
      </c>
      <c r="G11" s="288">
        <v>100772.38</v>
      </c>
      <c r="H11" s="288">
        <v>0</v>
      </c>
      <c r="I11" s="288">
        <v>0</v>
      </c>
      <c r="J11" s="288">
        <v>0</v>
      </c>
      <c r="K11" s="288">
        <v>0</v>
      </c>
      <c r="L11" s="289">
        <v>0</v>
      </c>
    </row>
    <row r="12" spans="1:12" ht="29.25" customHeight="1" hidden="1">
      <c r="A12" s="287"/>
      <c r="B12" s="290"/>
      <c r="C12" s="290"/>
      <c r="D12" s="288"/>
      <c r="E12" s="288"/>
      <c r="F12" s="288"/>
      <c r="G12" s="288"/>
      <c r="H12" s="288"/>
      <c r="I12" s="288"/>
      <c r="J12" s="288"/>
      <c r="K12" s="288"/>
      <c r="L12" s="289"/>
    </row>
    <row r="13" spans="1:12" ht="84.75" customHeight="1">
      <c r="A13" s="287" t="s">
        <v>212</v>
      </c>
      <c r="B13" s="278">
        <v>2001</v>
      </c>
      <c r="C13" s="290"/>
      <c r="D13" s="288">
        <f>G13+J13</f>
        <v>12574847.36</v>
      </c>
      <c r="E13" s="288">
        <f>H13+K13</f>
        <v>0</v>
      </c>
      <c r="F13" s="288">
        <f>I13+L13</f>
        <v>0</v>
      </c>
      <c r="G13" s="291">
        <v>12574847.36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</row>
    <row r="14" spans="1:12" ht="3" customHeight="1" thickBot="1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4"/>
    </row>
    <row r="15" spans="1:12" ht="20.25">
      <c r="A15" s="276"/>
      <c r="B15" s="277"/>
      <c r="C15" s="277"/>
      <c r="D15" s="295"/>
      <c r="E15" s="277"/>
      <c r="F15" s="277"/>
      <c r="G15" s="277"/>
      <c r="H15" s="277"/>
      <c r="I15" s="277"/>
      <c r="J15" s="277"/>
      <c r="K15" s="277"/>
      <c r="L15" s="277"/>
    </row>
    <row r="16" spans="1:12" ht="20.25">
      <c r="A16" s="276"/>
      <c r="B16" s="277"/>
      <c r="C16" s="277"/>
      <c r="D16" s="295"/>
      <c r="E16" s="295"/>
      <c r="F16" s="295"/>
      <c r="G16" s="277"/>
      <c r="H16" s="277"/>
      <c r="I16" s="277"/>
      <c r="J16" s="277"/>
      <c r="K16" s="277"/>
      <c r="L16" s="277"/>
    </row>
    <row r="17" spans="1:12" ht="20.25">
      <c r="A17" s="276"/>
      <c r="B17" s="277"/>
      <c r="C17" s="277"/>
      <c r="D17" s="277"/>
      <c r="E17" s="277"/>
      <c r="F17" s="277"/>
      <c r="G17" s="277"/>
      <c r="H17" s="577" t="s">
        <v>225</v>
      </c>
      <c r="I17" s="577"/>
      <c r="J17" s="277"/>
      <c r="K17" s="277"/>
      <c r="L17" s="277"/>
    </row>
    <row r="18" spans="1:12" ht="20.25">
      <c r="A18" s="276"/>
      <c r="B18" s="277"/>
      <c r="C18" s="277"/>
      <c r="D18" s="277"/>
      <c r="E18" s="277"/>
      <c r="F18" s="277"/>
      <c r="G18" s="277"/>
      <c r="H18" s="277"/>
      <c r="I18" s="277"/>
      <c r="J18" s="277"/>
      <c r="K18" s="296"/>
      <c r="L18" s="296"/>
    </row>
    <row r="19" spans="1:12" ht="20.25">
      <c r="A19" s="576" t="s">
        <v>231</v>
      </c>
      <c r="B19" s="576"/>
      <c r="C19" s="576"/>
      <c r="D19" s="576"/>
      <c r="E19" s="576"/>
      <c r="F19" s="576"/>
      <c r="G19" s="576"/>
      <c r="H19" s="576"/>
      <c r="I19" s="576"/>
      <c r="J19" s="297"/>
      <c r="K19" s="297"/>
      <c r="L19" s="297"/>
    </row>
    <row r="20" spans="1:12" ht="28.5" customHeight="1">
      <c r="A20" s="576" t="s">
        <v>761</v>
      </c>
      <c r="B20" s="576"/>
      <c r="C20" s="576"/>
      <c r="D20" s="576"/>
      <c r="E20" s="576"/>
      <c r="F20" s="576"/>
      <c r="G20" s="576"/>
      <c r="H20" s="576"/>
      <c r="I20" s="576"/>
      <c r="J20" s="297"/>
      <c r="K20" s="297"/>
      <c r="L20" s="297"/>
    </row>
    <row r="21" spans="1:12" ht="14.25" customHeight="1">
      <c r="A21" s="576" t="s">
        <v>331</v>
      </c>
      <c r="B21" s="576"/>
      <c r="C21" s="576"/>
      <c r="D21" s="576"/>
      <c r="E21" s="576"/>
      <c r="F21" s="576"/>
      <c r="G21" s="576"/>
      <c r="H21" s="576"/>
      <c r="I21" s="576"/>
      <c r="J21" s="297"/>
      <c r="K21" s="297"/>
      <c r="L21" s="297"/>
    </row>
    <row r="22" spans="1:12" ht="14.25" customHeight="1" thickBo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</row>
    <row r="23" spans="1:12" ht="49.5" customHeight="1" thickBot="1">
      <c r="A23" s="588" t="s">
        <v>203</v>
      </c>
      <c r="B23" s="578"/>
      <c r="C23" s="578"/>
      <c r="D23" s="578"/>
      <c r="E23" s="578" t="s">
        <v>204</v>
      </c>
      <c r="F23" s="578"/>
      <c r="G23" s="571" t="s">
        <v>384</v>
      </c>
      <c r="H23" s="572"/>
      <c r="I23" s="573"/>
      <c r="J23" s="277"/>
      <c r="K23" s="277"/>
      <c r="L23" s="277"/>
    </row>
    <row r="24" spans="1:12" ht="14.25" customHeight="1" thickBot="1">
      <c r="A24" s="566">
        <v>1</v>
      </c>
      <c r="B24" s="567"/>
      <c r="C24" s="567"/>
      <c r="D24" s="567"/>
      <c r="E24" s="585">
        <v>2</v>
      </c>
      <c r="F24" s="589"/>
      <c r="G24" s="585">
        <v>3</v>
      </c>
      <c r="H24" s="586"/>
      <c r="I24" s="587"/>
      <c r="J24" s="277"/>
      <c r="K24" s="277"/>
      <c r="L24" s="277"/>
    </row>
    <row r="25" spans="1:12" ht="29.25" customHeight="1">
      <c r="A25" s="596" t="s">
        <v>223</v>
      </c>
      <c r="B25" s="597"/>
      <c r="C25" s="597"/>
      <c r="D25" s="597"/>
      <c r="E25" s="598" t="s">
        <v>232</v>
      </c>
      <c r="F25" s="598"/>
      <c r="G25" s="579"/>
      <c r="H25" s="579"/>
      <c r="I25" s="580"/>
      <c r="J25" s="277"/>
      <c r="K25" s="277"/>
      <c r="L25" s="277"/>
    </row>
    <row r="26" spans="1:12" ht="28.5" customHeight="1">
      <c r="A26" s="594" t="s">
        <v>224</v>
      </c>
      <c r="B26" s="595"/>
      <c r="C26" s="595"/>
      <c r="D26" s="595"/>
      <c r="E26" s="593" t="s">
        <v>233</v>
      </c>
      <c r="F26" s="593"/>
      <c r="G26" s="599">
        <f>G25+G27-G29</f>
        <v>0</v>
      </c>
      <c r="H26" s="599"/>
      <c r="I26" s="600"/>
      <c r="J26" s="277"/>
      <c r="K26" s="277"/>
      <c r="L26" s="277"/>
    </row>
    <row r="27" spans="1:12" ht="29.25" customHeight="1">
      <c r="A27" s="594" t="s">
        <v>226</v>
      </c>
      <c r="B27" s="595"/>
      <c r="C27" s="595"/>
      <c r="D27" s="595"/>
      <c r="E27" s="593" t="s">
        <v>234</v>
      </c>
      <c r="F27" s="593"/>
      <c r="G27" s="599"/>
      <c r="H27" s="599"/>
      <c r="I27" s="600"/>
      <c r="J27" s="277"/>
      <c r="K27" s="277"/>
      <c r="L27" s="277"/>
    </row>
    <row r="28" spans="1:12" ht="8.25" customHeight="1" hidden="1">
      <c r="A28" s="594"/>
      <c r="B28" s="595"/>
      <c r="C28" s="595"/>
      <c r="D28" s="595"/>
      <c r="E28" s="602"/>
      <c r="F28" s="602"/>
      <c r="G28" s="599"/>
      <c r="H28" s="599"/>
      <c r="I28" s="600"/>
      <c r="J28" s="277"/>
      <c r="K28" s="277"/>
      <c r="L28" s="277"/>
    </row>
    <row r="29" spans="1:12" ht="21" thickBot="1">
      <c r="A29" s="590" t="s">
        <v>227</v>
      </c>
      <c r="B29" s="591"/>
      <c r="C29" s="591"/>
      <c r="D29" s="591"/>
      <c r="E29" s="592" t="s">
        <v>235</v>
      </c>
      <c r="F29" s="592"/>
      <c r="G29" s="603"/>
      <c r="H29" s="603"/>
      <c r="I29" s="604"/>
      <c r="J29" s="277"/>
      <c r="K29" s="277"/>
      <c r="L29" s="277"/>
    </row>
    <row r="30" spans="1:12" ht="20.2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</row>
    <row r="31" spans="1:12" ht="20.2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</row>
    <row r="32" spans="1:12" ht="20.25">
      <c r="A32" s="276"/>
      <c r="B32" s="277"/>
      <c r="C32" s="277"/>
      <c r="D32" s="277"/>
      <c r="E32" s="277"/>
      <c r="F32" s="277"/>
      <c r="G32" s="277"/>
      <c r="H32" s="577" t="s">
        <v>229</v>
      </c>
      <c r="I32" s="577"/>
      <c r="J32" s="277"/>
      <c r="K32" s="277"/>
      <c r="L32" s="277"/>
    </row>
    <row r="33" spans="1:12" ht="20.25">
      <c r="A33" s="576" t="s">
        <v>286</v>
      </c>
      <c r="B33" s="576"/>
      <c r="C33" s="576"/>
      <c r="D33" s="576"/>
      <c r="E33" s="576"/>
      <c r="F33" s="576"/>
      <c r="G33" s="576"/>
      <c r="H33" s="576"/>
      <c r="I33" s="576"/>
      <c r="J33" s="297"/>
      <c r="K33" s="297"/>
      <c r="L33" s="297"/>
    </row>
    <row r="34" spans="1:12" ht="14.25" customHeight="1" thickBot="1">
      <c r="A34" s="576"/>
      <c r="B34" s="576"/>
      <c r="C34" s="576"/>
      <c r="D34" s="576"/>
      <c r="E34" s="576"/>
      <c r="F34" s="576"/>
      <c r="G34" s="576"/>
      <c r="H34" s="576"/>
      <c r="I34" s="576"/>
      <c r="J34" s="576"/>
      <c r="K34" s="576"/>
      <c r="L34" s="576"/>
    </row>
    <row r="35" spans="1:12" ht="49.5" customHeight="1" thickBot="1">
      <c r="A35" s="588" t="s">
        <v>203</v>
      </c>
      <c r="B35" s="578"/>
      <c r="C35" s="578"/>
      <c r="D35" s="578"/>
      <c r="E35" s="578" t="s">
        <v>204</v>
      </c>
      <c r="F35" s="578"/>
      <c r="G35" s="571" t="s">
        <v>330</v>
      </c>
      <c r="H35" s="572"/>
      <c r="I35" s="573"/>
      <c r="J35" s="277"/>
      <c r="K35" s="277"/>
      <c r="L35" s="277"/>
    </row>
    <row r="36" spans="1:12" ht="14.25" customHeight="1" thickBot="1">
      <c r="A36" s="566">
        <v>1</v>
      </c>
      <c r="B36" s="567"/>
      <c r="C36" s="567"/>
      <c r="D36" s="567"/>
      <c r="E36" s="585">
        <v>2</v>
      </c>
      <c r="F36" s="589"/>
      <c r="G36" s="585">
        <v>3</v>
      </c>
      <c r="H36" s="586"/>
      <c r="I36" s="587"/>
      <c r="J36" s="277"/>
      <c r="K36" s="277"/>
      <c r="L36" s="277"/>
    </row>
    <row r="37" spans="1:12" ht="38.25" customHeight="1">
      <c r="A37" s="605" t="s">
        <v>228</v>
      </c>
      <c r="B37" s="606"/>
      <c r="C37" s="606"/>
      <c r="D37" s="606"/>
      <c r="E37" s="598" t="s">
        <v>232</v>
      </c>
      <c r="F37" s="598"/>
      <c r="G37" s="607"/>
      <c r="H37" s="607"/>
      <c r="I37" s="608"/>
      <c r="J37" s="277"/>
      <c r="K37" s="277"/>
      <c r="L37" s="277"/>
    </row>
    <row r="38" spans="1:12" ht="93.75" customHeight="1">
      <c r="A38" s="612" t="s">
        <v>287</v>
      </c>
      <c r="B38" s="613"/>
      <c r="C38" s="613"/>
      <c r="D38" s="614"/>
      <c r="E38" s="609" t="s">
        <v>233</v>
      </c>
      <c r="F38" s="609"/>
      <c r="G38" s="610"/>
      <c r="H38" s="610"/>
      <c r="I38" s="611"/>
      <c r="J38" s="277"/>
      <c r="K38" s="277"/>
      <c r="L38" s="277"/>
    </row>
    <row r="39" spans="1:12" ht="47.25" customHeight="1" thickBot="1">
      <c r="A39" s="615" t="s">
        <v>420</v>
      </c>
      <c r="B39" s="616"/>
      <c r="C39" s="616"/>
      <c r="D39" s="617"/>
      <c r="E39" s="618" t="s">
        <v>234</v>
      </c>
      <c r="F39" s="619"/>
      <c r="G39" s="620" t="s">
        <v>148</v>
      </c>
      <c r="H39" s="621"/>
      <c r="I39" s="622"/>
      <c r="J39" s="277"/>
      <c r="K39" s="277"/>
      <c r="L39" s="277"/>
    </row>
    <row r="40" spans="1:12" ht="20.2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</row>
    <row r="41" spans="1:12" ht="21">
      <c r="A41" s="298"/>
      <c r="B41" s="277"/>
      <c r="C41" s="277"/>
      <c r="D41" s="299"/>
      <c r="E41" s="299"/>
      <c r="F41" s="299"/>
      <c r="G41" s="299"/>
      <c r="H41" s="299"/>
      <c r="I41" s="299"/>
      <c r="J41" s="299"/>
      <c r="K41" s="299"/>
      <c r="L41" s="299"/>
    </row>
    <row r="42" spans="1:12" ht="41.25">
      <c r="A42" s="300" t="s">
        <v>421</v>
      </c>
      <c r="B42" s="301"/>
      <c r="C42" s="601"/>
      <c r="D42" s="601"/>
      <c r="E42" s="299"/>
      <c r="F42" s="601" t="s">
        <v>754</v>
      </c>
      <c r="G42" s="601"/>
      <c r="H42" s="601"/>
      <c r="I42" s="299"/>
      <c r="J42" s="299"/>
      <c r="K42" s="299"/>
      <c r="L42" s="299"/>
    </row>
    <row r="43" spans="1:12" ht="21">
      <c r="A43" s="277"/>
      <c r="B43" s="301"/>
      <c r="C43" s="296"/>
      <c r="D43" s="299"/>
      <c r="E43" s="299"/>
      <c r="F43" s="277"/>
      <c r="G43" s="277"/>
      <c r="H43" s="277"/>
      <c r="I43" s="299"/>
      <c r="J43" s="299"/>
      <c r="K43" s="299"/>
      <c r="L43" s="299"/>
    </row>
    <row r="44" spans="1:12" ht="21">
      <c r="A44" s="277" t="s">
        <v>243</v>
      </c>
      <c r="B44" s="301"/>
      <c r="C44" s="601"/>
      <c r="D44" s="601"/>
      <c r="E44" s="299"/>
      <c r="F44" s="601" t="s">
        <v>528</v>
      </c>
      <c r="G44" s="601"/>
      <c r="H44" s="601"/>
      <c r="I44" s="299"/>
      <c r="J44" s="299"/>
      <c r="K44" s="299"/>
      <c r="L44" s="299"/>
    </row>
    <row r="45" spans="1:12" ht="21">
      <c r="A45" s="277"/>
      <c r="B45" s="301"/>
      <c r="C45" s="296"/>
      <c r="D45" s="299"/>
      <c r="E45" s="299"/>
      <c r="F45" s="277"/>
      <c r="G45" s="277"/>
      <c r="H45" s="277"/>
      <c r="I45" s="299"/>
      <c r="J45" s="299"/>
      <c r="K45" s="299"/>
      <c r="L45" s="299"/>
    </row>
    <row r="46" spans="1:12" ht="21">
      <c r="A46" s="277" t="s">
        <v>438</v>
      </c>
      <c r="B46" s="301"/>
      <c r="C46" s="601"/>
      <c r="D46" s="601"/>
      <c r="E46" s="299"/>
      <c r="F46" s="601" t="s">
        <v>528</v>
      </c>
      <c r="G46" s="601"/>
      <c r="H46" s="601"/>
      <c r="I46" s="299"/>
      <c r="J46" s="299"/>
      <c r="K46" s="299"/>
      <c r="L46" s="299"/>
    </row>
    <row r="47" spans="1:12" ht="44.25" customHeight="1">
      <c r="A47" s="277" t="s">
        <v>437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</row>
    <row r="48" spans="1:12" ht="20.25">
      <c r="A48" s="277" t="s">
        <v>764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</row>
    <row r="49" spans="1:12" ht="20.2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</row>
  </sheetData>
  <sheetProtection/>
  <mergeCells count="60">
    <mergeCell ref="A37:D37"/>
    <mergeCell ref="E37:F37"/>
    <mergeCell ref="G37:I37"/>
    <mergeCell ref="F42:H42"/>
    <mergeCell ref="E38:F38"/>
    <mergeCell ref="G38:I38"/>
    <mergeCell ref="A38:D38"/>
    <mergeCell ref="A39:D39"/>
    <mergeCell ref="E39:F39"/>
    <mergeCell ref="G39:I39"/>
    <mergeCell ref="F44:H44"/>
    <mergeCell ref="F46:H46"/>
    <mergeCell ref="C42:D42"/>
    <mergeCell ref="C44:D44"/>
    <mergeCell ref="C46:D46"/>
    <mergeCell ref="E28:F28"/>
    <mergeCell ref="E36:F36"/>
    <mergeCell ref="G36:I36"/>
    <mergeCell ref="G35:I35"/>
    <mergeCell ref="G29:I29"/>
    <mergeCell ref="A36:D36"/>
    <mergeCell ref="E35:F35"/>
    <mergeCell ref="E26:F26"/>
    <mergeCell ref="G26:I26"/>
    <mergeCell ref="A35:D35"/>
    <mergeCell ref="H32:I32"/>
    <mergeCell ref="A34:L34"/>
    <mergeCell ref="A33:I33"/>
    <mergeCell ref="G27:I27"/>
    <mergeCell ref="G28:I28"/>
    <mergeCell ref="A23:D23"/>
    <mergeCell ref="E24:F24"/>
    <mergeCell ref="A29:D29"/>
    <mergeCell ref="E29:F29"/>
    <mergeCell ref="E27:F27"/>
    <mergeCell ref="A27:D27"/>
    <mergeCell ref="A28:D28"/>
    <mergeCell ref="A26:D26"/>
    <mergeCell ref="A25:D25"/>
    <mergeCell ref="E25:F25"/>
    <mergeCell ref="D6:F7"/>
    <mergeCell ref="G25:I25"/>
    <mergeCell ref="G6:L6"/>
    <mergeCell ref="A19:I19"/>
    <mergeCell ref="A21:I21"/>
    <mergeCell ref="A20:I20"/>
    <mergeCell ref="A5:A8"/>
    <mergeCell ref="B5:B8"/>
    <mergeCell ref="C5:C8"/>
    <mergeCell ref="G24:I24"/>
    <mergeCell ref="A24:D24"/>
    <mergeCell ref="K1:L1"/>
    <mergeCell ref="G7:I7"/>
    <mergeCell ref="J7:L7"/>
    <mergeCell ref="G23:I23"/>
    <mergeCell ref="D5:L5"/>
    <mergeCell ref="A2:L2"/>
    <mergeCell ref="A3:L3"/>
    <mergeCell ref="H17:I17"/>
    <mergeCell ref="E23:F23"/>
  </mergeCells>
  <printOptions/>
  <pageMargins left="0.7086614173228347" right="0.2362204724409449" top="0.2755905511811024" bottom="0.31496062992125984" header="0.31496062992125984" footer="0.31496062992125984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338"/>
  <sheetViews>
    <sheetView zoomScalePageLayoutView="0" workbookViewId="0" topLeftCell="A316">
      <selection activeCell="A293" sqref="A293:B293"/>
    </sheetView>
  </sheetViews>
  <sheetFormatPr defaultColWidth="9.140625" defaultRowHeight="15"/>
  <cols>
    <col min="1" max="1" width="9.421875" style="75" customWidth="1"/>
    <col min="2" max="2" width="39.8515625" style="75" customWidth="1"/>
    <col min="3" max="3" width="16.28125" style="75" customWidth="1"/>
    <col min="4" max="4" width="13.7109375" style="75" customWidth="1"/>
    <col min="5" max="5" width="18.7109375" style="75" customWidth="1"/>
    <col min="6" max="6" width="16.57421875" style="75" customWidth="1"/>
    <col min="7" max="7" width="14.28125" style="75" customWidth="1"/>
    <col min="8" max="8" width="20.7109375" style="75" customWidth="1"/>
    <col min="9" max="9" width="22.5742187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60" t="s">
        <v>439</v>
      </c>
      <c r="B1" s="660"/>
      <c r="C1" s="660"/>
      <c r="D1" s="660"/>
      <c r="E1" s="660"/>
      <c r="F1" s="660"/>
      <c r="G1" s="660"/>
      <c r="H1" s="74"/>
    </row>
    <row r="2" spans="1:8" ht="15.75">
      <c r="A2" s="661" t="s">
        <v>530</v>
      </c>
      <c r="B2" s="661"/>
      <c r="C2" s="661"/>
      <c r="D2" s="661"/>
      <c r="E2" s="661"/>
      <c r="F2" s="661"/>
      <c r="G2" s="661"/>
      <c r="H2" s="76"/>
    </row>
    <row r="3" spans="1:8" ht="16.5" customHeight="1">
      <c r="A3" s="662" t="s">
        <v>332</v>
      </c>
      <c r="B3" s="662"/>
      <c r="C3" s="662"/>
      <c r="D3" s="662"/>
      <c r="E3" s="662"/>
      <c r="F3" s="662"/>
      <c r="G3" s="662"/>
      <c r="H3" s="77"/>
    </row>
    <row r="4" spans="1:8" s="78" customFormat="1" ht="43.5" customHeight="1">
      <c r="A4" s="663" t="s">
        <v>755</v>
      </c>
      <c r="B4" s="663"/>
      <c r="C4" s="663"/>
      <c r="D4" s="663"/>
      <c r="E4" s="663"/>
      <c r="F4" s="663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64" t="s">
        <v>292</v>
      </c>
      <c r="B6" s="664"/>
      <c r="C6" s="664"/>
      <c r="D6" s="664"/>
      <c r="E6" s="664"/>
      <c r="F6" s="664"/>
      <c r="G6" s="19"/>
    </row>
    <row r="7" spans="1:7" s="79" customFormat="1" ht="17.25" customHeight="1">
      <c r="A7" s="641" t="s">
        <v>654</v>
      </c>
      <c r="B7" s="641"/>
      <c r="C7" s="642"/>
      <c r="D7" s="642"/>
      <c r="E7" s="642"/>
      <c r="F7" s="642"/>
      <c r="G7" s="27"/>
    </row>
    <row r="8" spans="1:7" s="79" customFormat="1" ht="14.25" customHeight="1">
      <c r="A8" s="643" t="s">
        <v>7</v>
      </c>
      <c r="B8" s="643"/>
      <c r="C8" s="643"/>
      <c r="D8" s="643"/>
      <c r="E8" s="643"/>
      <c r="F8" s="643"/>
      <c r="G8" s="27"/>
    </row>
    <row r="9" spans="1:7" s="81" customFormat="1" ht="23.25" customHeight="1">
      <c r="A9" s="659" t="s">
        <v>361</v>
      </c>
      <c r="B9" s="659"/>
      <c r="C9" s="659"/>
      <c r="D9" s="659"/>
      <c r="E9" s="659"/>
      <c r="F9" s="659"/>
      <c r="G9" s="158"/>
    </row>
    <row r="10" spans="1:9" s="78" customFormat="1" ht="15" customHeight="1">
      <c r="A10" s="639" t="s">
        <v>293</v>
      </c>
      <c r="B10" s="639" t="s">
        <v>289</v>
      </c>
      <c r="C10" s="639" t="s">
        <v>294</v>
      </c>
      <c r="D10" s="639" t="s">
        <v>295</v>
      </c>
      <c r="E10" s="639"/>
      <c r="F10" s="639"/>
      <c r="G10" s="639"/>
      <c r="H10" s="639" t="s">
        <v>296</v>
      </c>
      <c r="I10" s="640" t="s">
        <v>430</v>
      </c>
    </row>
    <row r="11" spans="1:9" s="78" customFormat="1" ht="12.75" customHeight="1">
      <c r="A11" s="639"/>
      <c r="B11" s="639"/>
      <c r="C11" s="639"/>
      <c r="D11" s="639" t="s">
        <v>215</v>
      </c>
      <c r="E11" s="639" t="s">
        <v>208</v>
      </c>
      <c r="F11" s="639"/>
      <c r="G11" s="639"/>
      <c r="H11" s="639"/>
      <c r="I11" s="639"/>
    </row>
    <row r="12" spans="1:13" s="78" customFormat="1" ht="39" customHeight="1">
      <c r="A12" s="639"/>
      <c r="B12" s="639"/>
      <c r="C12" s="639"/>
      <c r="D12" s="639"/>
      <c r="E12" s="115" t="s">
        <v>297</v>
      </c>
      <c r="F12" s="115" t="s">
        <v>298</v>
      </c>
      <c r="G12" s="115" t="s">
        <v>299</v>
      </c>
      <c r="H12" s="639"/>
      <c r="I12" s="639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84" customFormat="1" ht="15.75">
      <c r="A14" s="119" t="s">
        <v>362</v>
      </c>
      <c r="B14" s="437" t="s">
        <v>538</v>
      </c>
      <c r="C14" s="449">
        <v>1</v>
      </c>
      <c r="D14" s="71">
        <f aca="true" t="shared" si="0" ref="D14:D36">E14+F14+G14</f>
        <v>38079</v>
      </c>
      <c r="E14" s="442">
        <v>27139</v>
      </c>
      <c r="F14" s="443"/>
      <c r="G14" s="444">
        <v>10940</v>
      </c>
      <c r="H14" s="71">
        <f>D14*30%</f>
        <v>11423.699999999999</v>
      </c>
      <c r="I14" s="71">
        <v>520755.3</v>
      </c>
      <c r="J14" s="83"/>
      <c r="K14" s="83"/>
      <c r="L14" s="83"/>
      <c r="M14" s="83"/>
    </row>
    <row r="15" spans="1:13" s="84" customFormat="1" ht="15.75">
      <c r="A15" s="119" t="s">
        <v>363</v>
      </c>
      <c r="B15" s="437" t="s">
        <v>631</v>
      </c>
      <c r="C15" s="449">
        <v>3</v>
      </c>
      <c r="D15" s="71">
        <f t="shared" si="0"/>
        <v>31654.33</v>
      </c>
      <c r="E15" s="442">
        <v>24425</v>
      </c>
      <c r="F15" s="443"/>
      <c r="G15" s="444">
        <v>7229.33</v>
      </c>
      <c r="H15" s="71">
        <f aca="true" t="shared" si="1" ref="H15:H40">D15*30%</f>
        <v>9496.299</v>
      </c>
      <c r="I15" s="71">
        <v>1283563.9</v>
      </c>
      <c r="J15" s="83"/>
      <c r="K15" s="83"/>
      <c r="L15" s="83"/>
      <c r="M15" s="83"/>
    </row>
    <row r="16" spans="1:13" s="84" customFormat="1" ht="15.75">
      <c r="A16" s="119" t="s">
        <v>364</v>
      </c>
      <c r="B16" s="437" t="s">
        <v>631</v>
      </c>
      <c r="C16" s="449">
        <v>1</v>
      </c>
      <c r="D16" s="71">
        <f t="shared" si="0"/>
        <v>24768</v>
      </c>
      <c r="E16" s="445">
        <v>18997</v>
      </c>
      <c r="F16" s="443"/>
      <c r="G16" s="444">
        <v>5771</v>
      </c>
      <c r="H16" s="71">
        <f t="shared" si="1"/>
        <v>7430.4</v>
      </c>
      <c r="I16" s="71">
        <v>335088</v>
      </c>
      <c r="J16" s="83"/>
      <c r="K16" s="83"/>
      <c r="L16" s="83"/>
      <c r="M16" s="83"/>
    </row>
    <row r="17" spans="1:13" s="84" customFormat="1" ht="15.75">
      <c r="A17" s="119" t="s">
        <v>365</v>
      </c>
      <c r="B17" s="437" t="s">
        <v>243</v>
      </c>
      <c r="C17" s="449">
        <v>1</v>
      </c>
      <c r="D17" s="71">
        <f t="shared" si="0"/>
        <v>32911</v>
      </c>
      <c r="E17" s="442">
        <v>24425</v>
      </c>
      <c r="F17" s="443"/>
      <c r="G17" s="444">
        <v>8486</v>
      </c>
      <c r="H17" s="71">
        <f t="shared" si="1"/>
        <v>9873.3</v>
      </c>
      <c r="I17" s="71">
        <v>447458.7</v>
      </c>
      <c r="J17" s="83"/>
      <c r="K17" s="83"/>
      <c r="L17" s="83"/>
      <c r="M17" s="83"/>
    </row>
    <row r="18" spans="1:13" s="84" customFormat="1" ht="15.75">
      <c r="A18" s="119" t="s">
        <v>366</v>
      </c>
      <c r="B18" s="437" t="s">
        <v>632</v>
      </c>
      <c r="C18" s="449">
        <v>1</v>
      </c>
      <c r="D18" s="71">
        <f t="shared" si="0"/>
        <v>13755</v>
      </c>
      <c r="E18" s="442">
        <v>4455</v>
      </c>
      <c r="F18" s="443"/>
      <c r="G18" s="444">
        <v>9300</v>
      </c>
      <c r="H18" s="71">
        <f t="shared" si="1"/>
        <v>4126.5</v>
      </c>
      <c r="I18" s="71">
        <f>(C18*(D18+H18))*12</f>
        <v>214578</v>
      </c>
      <c r="J18" s="83"/>
      <c r="K18" s="83"/>
      <c r="L18" s="83"/>
      <c r="M18" s="83"/>
    </row>
    <row r="19" spans="1:13" s="84" customFormat="1" ht="15.75">
      <c r="A19" s="119" t="s">
        <v>427</v>
      </c>
      <c r="B19" s="438" t="s">
        <v>633</v>
      </c>
      <c r="C19" s="449">
        <v>5</v>
      </c>
      <c r="D19" s="71">
        <f t="shared" si="0"/>
        <v>11280</v>
      </c>
      <c r="E19" s="442">
        <v>10483</v>
      </c>
      <c r="F19" s="443"/>
      <c r="G19" s="444">
        <v>797</v>
      </c>
      <c r="H19" s="71">
        <f t="shared" si="1"/>
        <v>3384</v>
      </c>
      <c r="I19" s="71">
        <f>(C19*(D19+H19))*12</f>
        <v>879840</v>
      </c>
      <c r="J19" s="83"/>
      <c r="K19" s="83"/>
      <c r="L19" s="83"/>
      <c r="M19" s="83"/>
    </row>
    <row r="20" spans="1:13" s="84" customFormat="1" ht="15.75">
      <c r="A20" s="119" t="s">
        <v>428</v>
      </c>
      <c r="B20" s="438" t="s">
        <v>634</v>
      </c>
      <c r="C20" s="442">
        <v>55</v>
      </c>
      <c r="D20" s="71">
        <f t="shared" si="0"/>
        <v>15469.45</v>
      </c>
      <c r="E20" s="442">
        <v>9959</v>
      </c>
      <c r="F20" s="443"/>
      <c r="G20" s="444">
        <v>5510.45</v>
      </c>
      <c r="H20" s="71">
        <f t="shared" si="1"/>
        <v>4640.835</v>
      </c>
      <c r="I20" s="71">
        <f>(C20*(D20+H20))*12</f>
        <v>13272788.100000001</v>
      </c>
      <c r="J20" s="83"/>
      <c r="K20" s="83"/>
      <c r="L20" s="83"/>
      <c r="M20" s="83"/>
    </row>
    <row r="21" spans="1:13" s="84" customFormat="1" ht="15.75">
      <c r="A21" s="119" t="s">
        <v>429</v>
      </c>
      <c r="B21" s="437" t="s">
        <v>635</v>
      </c>
      <c r="C21" s="449">
        <v>1</v>
      </c>
      <c r="D21" s="71">
        <f t="shared" si="0"/>
        <v>11280.04</v>
      </c>
      <c r="E21" s="442">
        <v>9959</v>
      </c>
      <c r="F21" s="443"/>
      <c r="G21" s="444">
        <v>1321.04</v>
      </c>
      <c r="H21" s="71">
        <f t="shared" si="1"/>
        <v>3384.012</v>
      </c>
      <c r="I21" s="71">
        <f>(C21*(D21+H21))*12</f>
        <v>175968.624</v>
      </c>
      <c r="J21" s="83"/>
      <c r="K21" s="83"/>
      <c r="L21" s="83"/>
      <c r="M21" s="83"/>
    </row>
    <row r="22" spans="1:13" s="84" customFormat="1" ht="15.75">
      <c r="A22" s="119" t="s">
        <v>732</v>
      </c>
      <c r="B22" s="437" t="s">
        <v>636</v>
      </c>
      <c r="C22" s="449">
        <v>4</v>
      </c>
      <c r="D22" s="71">
        <f t="shared" si="0"/>
        <v>11280</v>
      </c>
      <c r="E22" s="442">
        <v>9697</v>
      </c>
      <c r="F22" s="443"/>
      <c r="G22" s="444">
        <v>1583</v>
      </c>
      <c r="H22" s="71">
        <f t="shared" si="1"/>
        <v>3384</v>
      </c>
      <c r="I22" s="71">
        <f>(C22*(D22+H22))*12</f>
        <v>703872</v>
      </c>
      <c r="J22" s="83"/>
      <c r="K22" s="83"/>
      <c r="L22" s="83"/>
      <c r="M22" s="83"/>
    </row>
    <row r="23" spans="1:13" s="84" customFormat="1" ht="15.75">
      <c r="A23" s="119" t="s">
        <v>733</v>
      </c>
      <c r="B23" s="439" t="s">
        <v>637</v>
      </c>
      <c r="C23" s="449">
        <v>2</v>
      </c>
      <c r="D23" s="71">
        <f t="shared" si="0"/>
        <v>15266</v>
      </c>
      <c r="E23" s="442">
        <v>5766</v>
      </c>
      <c r="F23" s="443"/>
      <c r="G23" s="443">
        <v>9500</v>
      </c>
      <c r="H23" s="71">
        <f t="shared" si="1"/>
        <v>4579.8</v>
      </c>
      <c r="I23" s="71">
        <f aca="true" t="shared" si="2" ref="I23:I35">(C23*(D23+H23))*12</f>
        <v>476299.19999999995</v>
      </c>
      <c r="J23" s="83"/>
      <c r="K23" s="83"/>
      <c r="L23" s="83"/>
      <c r="M23" s="83"/>
    </row>
    <row r="24" spans="1:13" s="84" customFormat="1" ht="15.75">
      <c r="A24" s="119" t="s">
        <v>734</v>
      </c>
      <c r="B24" s="438" t="s">
        <v>638</v>
      </c>
      <c r="C24" s="449">
        <v>1</v>
      </c>
      <c r="D24" s="71">
        <f t="shared" si="0"/>
        <v>14004</v>
      </c>
      <c r="E24" s="442">
        <v>5504</v>
      </c>
      <c r="F24" s="443"/>
      <c r="G24" s="443">
        <v>8500</v>
      </c>
      <c r="H24" s="71">
        <f t="shared" si="1"/>
        <v>4201.2</v>
      </c>
      <c r="I24" s="71">
        <f t="shared" si="2"/>
        <v>218462.40000000002</v>
      </c>
      <c r="J24" s="83"/>
      <c r="K24" s="83"/>
      <c r="L24" s="83"/>
      <c r="M24" s="83"/>
    </row>
    <row r="25" spans="1:13" s="84" customFormat="1" ht="15.75">
      <c r="A25" s="119" t="s">
        <v>735</v>
      </c>
      <c r="B25" s="439" t="s">
        <v>639</v>
      </c>
      <c r="C25" s="449">
        <v>1</v>
      </c>
      <c r="D25" s="71">
        <f t="shared" si="0"/>
        <v>11280</v>
      </c>
      <c r="E25" s="442">
        <v>5766</v>
      </c>
      <c r="F25" s="443"/>
      <c r="G25" s="443">
        <v>5514</v>
      </c>
      <c r="H25" s="71">
        <f t="shared" si="1"/>
        <v>3384</v>
      </c>
      <c r="I25" s="71">
        <f t="shared" si="2"/>
        <v>175968</v>
      </c>
      <c r="J25" s="83"/>
      <c r="K25" s="83"/>
      <c r="L25" s="83"/>
      <c r="M25" s="83"/>
    </row>
    <row r="26" spans="1:13" s="84" customFormat="1" ht="15.75">
      <c r="A26" s="119" t="s">
        <v>736</v>
      </c>
      <c r="B26" s="439" t="s">
        <v>541</v>
      </c>
      <c r="C26" s="449">
        <v>7</v>
      </c>
      <c r="D26" s="71">
        <f t="shared" si="0"/>
        <v>11280</v>
      </c>
      <c r="E26" s="442">
        <v>4455</v>
      </c>
      <c r="F26" s="443">
        <v>6325</v>
      </c>
      <c r="G26" s="443">
        <v>500</v>
      </c>
      <c r="H26" s="71">
        <f t="shared" si="1"/>
        <v>3384</v>
      </c>
      <c r="I26" s="71">
        <f t="shared" si="2"/>
        <v>1231776</v>
      </c>
      <c r="J26" s="83"/>
      <c r="K26" s="83"/>
      <c r="L26" s="83"/>
      <c r="M26" s="83"/>
    </row>
    <row r="27" spans="1:13" s="84" customFormat="1" ht="15.75">
      <c r="A27" s="119" t="s">
        <v>737</v>
      </c>
      <c r="B27" s="437" t="s">
        <v>640</v>
      </c>
      <c r="C27" s="449">
        <v>1</v>
      </c>
      <c r="D27" s="71">
        <f t="shared" si="0"/>
        <v>11280</v>
      </c>
      <c r="E27" s="442">
        <v>5766</v>
      </c>
      <c r="F27" s="443"/>
      <c r="G27" s="443">
        <v>5514</v>
      </c>
      <c r="H27" s="71">
        <f t="shared" si="1"/>
        <v>3384</v>
      </c>
      <c r="I27" s="71">
        <f t="shared" si="2"/>
        <v>175968</v>
      </c>
      <c r="J27" s="83"/>
      <c r="K27" s="83"/>
      <c r="L27" s="83"/>
      <c r="M27" s="83"/>
    </row>
    <row r="28" spans="1:13" s="84" customFormat="1" ht="15.75">
      <c r="A28" s="119" t="s">
        <v>738</v>
      </c>
      <c r="B28" s="437" t="s">
        <v>641</v>
      </c>
      <c r="C28" s="449">
        <v>1</v>
      </c>
      <c r="D28" s="71">
        <f t="shared" si="0"/>
        <v>11280</v>
      </c>
      <c r="E28" s="442">
        <v>5504</v>
      </c>
      <c r="F28" s="443">
        <v>5276</v>
      </c>
      <c r="G28" s="443">
        <v>500</v>
      </c>
      <c r="H28" s="71">
        <f t="shared" si="1"/>
        <v>3384</v>
      </c>
      <c r="I28" s="71">
        <f t="shared" si="2"/>
        <v>175968</v>
      </c>
      <c r="J28" s="83"/>
      <c r="K28" s="83"/>
      <c r="L28" s="83"/>
      <c r="M28" s="83"/>
    </row>
    <row r="29" spans="1:13" s="84" customFormat="1" ht="15.75">
      <c r="A29" s="119" t="s">
        <v>739</v>
      </c>
      <c r="B29" s="437" t="s">
        <v>642</v>
      </c>
      <c r="C29" s="449">
        <v>4</v>
      </c>
      <c r="D29" s="71">
        <f t="shared" si="0"/>
        <v>11280</v>
      </c>
      <c r="E29" s="442">
        <v>4848</v>
      </c>
      <c r="F29" s="443">
        <v>5932</v>
      </c>
      <c r="G29" s="443">
        <v>500</v>
      </c>
      <c r="H29" s="71">
        <f t="shared" si="1"/>
        <v>3384</v>
      </c>
      <c r="I29" s="71">
        <f t="shared" si="2"/>
        <v>703872</v>
      </c>
      <c r="J29" s="83"/>
      <c r="K29" s="83"/>
      <c r="L29" s="83"/>
      <c r="M29" s="83"/>
    </row>
    <row r="30" spans="1:13" s="84" customFormat="1" ht="15.75">
      <c r="A30" s="119" t="s">
        <v>740</v>
      </c>
      <c r="B30" s="437" t="s">
        <v>643</v>
      </c>
      <c r="C30" s="449">
        <v>3</v>
      </c>
      <c r="D30" s="71">
        <f t="shared" si="0"/>
        <v>11280</v>
      </c>
      <c r="E30" s="442">
        <v>4193</v>
      </c>
      <c r="F30" s="443">
        <v>6587</v>
      </c>
      <c r="G30" s="443">
        <v>500</v>
      </c>
      <c r="H30" s="71">
        <f t="shared" si="1"/>
        <v>3384</v>
      </c>
      <c r="I30" s="71">
        <f t="shared" si="2"/>
        <v>527904</v>
      </c>
      <c r="J30" s="83"/>
      <c r="K30" s="83"/>
      <c r="L30" s="83"/>
      <c r="M30" s="83"/>
    </row>
    <row r="31" spans="1:13" s="84" customFormat="1" ht="15.75">
      <c r="A31" s="119" t="s">
        <v>741</v>
      </c>
      <c r="B31" s="437" t="s">
        <v>644</v>
      </c>
      <c r="C31" s="449">
        <v>1</v>
      </c>
      <c r="D31" s="71">
        <f t="shared" si="0"/>
        <v>11280</v>
      </c>
      <c r="E31" s="442">
        <v>3800</v>
      </c>
      <c r="F31" s="443">
        <v>6980</v>
      </c>
      <c r="G31" s="443">
        <v>500</v>
      </c>
      <c r="H31" s="71">
        <f t="shared" si="1"/>
        <v>3384</v>
      </c>
      <c r="I31" s="71">
        <f t="shared" si="2"/>
        <v>175968</v>
      </c>
      <c r="J31" s="83"/>
      <c r="K31" s="83"/>
      <c r="L31" s="83"/>
      <c r="M31" s="83"/>
    </row>
    <row r="32" spans="1:13" s="84" customFormat="1" ht="15.75">
      <c r="A32" s="119" t="s">
        <v>742</v>
      </c>
      <c r="B32" s="437" t="s">
        <v>731</v>
      </c>
      <c r="C32" s="449">
        <v>1</v>
      </c>
      <c r="D32" s="71">
        <f t="shared" si="0"/>
        <v>4193</v>
      </c>
      <c r="E32" s="442">
        <v>4193</v>
      </c>
      <c r="F32" s="443">
        <v>0</v>
      </c>
      <c r="G32" s="443">
        <v>0</v>
      </c>
      <c r="H32" s="71">
        <f t="shared" si="1"/>
        <v>1257.8999999999999</v>
      </c>
      <c r="I32" s="71">
        <v>32541.6</v>
      </c>
      <c r="J32" s="83"/>
      <c r="K32" s="83"/>
      <c r="L32" s="83"/>
      <c r="M32" s="83"/>
    </row>
    <row r="33" spans="1:13" s="84" customFormat="1" ht="30">
      <c r="A33" s="119" t="s">
        <v>743</v>
      </c>
      <c r="B33" s="440" t="s">
        <v>645</v>
      </c>
      <c r="C33" s="450">
        <v>2</v>
      </c>
      <c r="D33" s="71">
        <f t="shared" si="0"/>
        <v>11280</v>
      </c>
      <c r="E33" s="446">
        <v>4035</v>
      </c>
      <c r="F33" s="443">
        <v>6245</v>
      </c>
      <c r="G33" s="443">
        <v>1000</v>
      </c>
      <c r="H33" s="71">
        <f t="shared" si="1"/>
        <v>3384</v>
      </c>
      <c r="I33" s="71">
        <f t="shared" si="2"/>
        <v>351936</v>
      </c>
      <c r="J33" s="83"/>
      <c r="K33" s="83"/>
      <c r="L33" s="83"/>
      <c r="M33" s="83"/>
    </row>
    <row r="34" spans="1:13" s="84" customFormat="1" ht="15.75">
      <c r="A34" s="119" t="s">
        <v>744</v>
      </c>
      <c r="B34" s="440" t="s">
        <v>646</v>
      </c>
      <c r="C34" s="450">
        <v>29</v>
      </c>
      <c r="D34" s="71">
        <f t="shared" si="0"/>
        <v>11280</v>
      </c>
      <c r="E34" s="447">
        <v>4035</v>
      </c>
      <c r="F34" s="443">
        <v>6245</v>
      </c>
      <c r="G34" s="443">
        <v>1000</v>
      </c>
      <c r="H34" s="71">
        <f t="shared" si="1"/>
        <v>3384</v>
      </c>
      <c r="I34" s="71">
        <f t="shared" si="2"/>
        <v>5103072</v>
      </c>
      <c r="J34" s="83"/>
      <c r="K34" s="83"/>
      <c r="L34" s="83"/>
      <c r="M34" s="83"/>
    </row>
    <row r="35" spans="1:13" s="84" customFormat="1" ht="15.75">
      <c r="A35" s="119" t="s">
        <v>745</v>
      </c>
      <c r="B35" s="440" t="s">
        <v>647</v>
      </c>
      <c r="C35" s="450">
        <v>3</v>
      </c>
      <c r="D35" s="71">
        <f t="shared" si="0"/>
        <v>11280</v>
      </c>
      <c r="E35" s="447">
        <v>4035</v>
      </c>
      <c r="F35" s="443">
        <v>6245</v>
      </c>
      <c r="G35" s="443">
        <v>1000</v>
      </c>
      <c r="H35" s="71">
        <f t="shared" si="1"/>
        <v>3384</v>
      </c>
      <c r="I35" s="71">
        <f t="shared" si="2"/>
        <v>527904</v>
      </c>
      <c r="J35" s="83"/>
      <c r="K35" s="83"/>
      <c r="L35" s="83"/>
      <c r="M35" s="83"/>
    </row>
    <row r="36" spans="1:13" s="84" customFormat="1" ht="15.75">
      <c r="A36" s="119" t="s">
        <v>746</v>
      </c>
      <c r="B36" s="441" t="s">
        <v>648</v>
      </c>
      <c r="C36" s="450">
        <v>2</v>
      </c>
      <c r="D36" s="71">
        <f t="shared" si="0"/>
        <v>11280</v>
      </c>
      <c r="E36" s="447">
        <v>4035</v>
      </c>
      <c r="F36" s="443">
        <v>6245</v>
      </c>
      <c r="G36" s="443">
        <v>1000</v>
      </c>
      <c r="H36" s="71">
        <f t="shared" si="1"/>
        <v>3384</v>
      </c>
      <c r="I36" s="71">
        <f>(C36*(D36+H36))*12</f>
        <v>351936</v>
      </c>
      <c r="J36" s="83"/>
      <c r="K36" s="83"/>
      <c r="L36" s="83"/>
      <c r="M36" s="83"/>
    </row>
    <row r="37" spans="1:13" s="78" customFormat="1" ht="30">
      <c r="A37" s="119" t="s">
        <v>747</v>
      </c>
      <c r="B37" s="440" t="s">
        <v>649</v>
      </c>
      <c r="C37" s="450">
        <v>3</v>
      </c>
      <c r="D37" s="71">
        <f>E37+F37+G37</f>
        <v>11280</v>
      </c>
      <c r="E37" s="446">
        <v>4455</v>
      </c>
      <c r="F37" s="70">
        <v>6125</v>
      </c>
      <c r="G37" s="71">
        <v>700</v>
      </c>
      <c r="H37" s="71">
        <f t="shared" si="1"/>
        <v>3384</v>
      </c>
      <c r="I37" s="71">
        <f>(C37*(D37+H37))*12</f>
        <v>527904</v>
      </c>
      <c r="J37" s="85"/>
      <c r="K37" s="87"/>
      <c r="L37" s="87"/>
      <c r="M37" s="87"/>
    </row>
    <row r="38" spans="1:13" s="78" customFormat="1" ht="15.75" customHeight="1">
      <c r="A38" s="119" t="s">
        <v>748</v>
      </c>
      <c r="B38" s="440" t="s">
        <v>650</v>
      </c>
      <c r="C38" s="451">
        <v>6.5</v>
      </c>
      <c r="D38" s="71">
        <f>E38+F38+G38</f>
        <v>11280</v>
      </c>
      <c r="E38" s="446">
        <v>4455</v>
      </c>
      <c r="F38" s="70">
        <v>6125</v>
      </c>
      <c r="G38" s="71">
        <v>700</v>
      </c>
      <c r="H38" s="71">
        <f t="shared" si="1"/>
        <v>3384</v>
      </c>
      <c r="I38" s="71">
        <f>(C38*(D38+H38))*12</f>
        <v>1143792</v>
      </c>
      <c r="J38" s="85"/>
      <c r="K38" s="87"/>
      <c r="L38" s="87"/>
      <c r="M38" s="87"/>
    </row>
    <row r="39" spans="1:13" s="78" customFormat="1" ht="15.75">
      <c r="A39" s="119" t="s">
        <v>749</v>
      </c>
      <c r="B39" s="440" t="s">
        <v>651</v>
      </c>
      <c r="C39" s="450">
        <v>1</v>
      </c>
      <c r="D39" s="71">
        <f>E39+F39+G39</f>
        <v>11280</v>
      </c>
      <c r="E39" s="446">
        <v>4193</v>
      </c>
      <c r="F39" s="70">
        <v>6187</v>
      </c>
      <c r="G39" s="71">
        <v>900</v>
      </c>
      <c r="H39" s="71">
        <f t="shared" si="1"/>
        <v>3384</v>
      </c>
      <c r="I39" s="71">
        <f>(C39*(D39+H39))*12</f>
        <v>175968</v>
      </c>
      <c r="J39" s="85"/>
      <c r="K39" s="87"/>
      <c r="L39" s="87"/>
      <c r="M39" s="87"/>
    </row>
    <row r="40" spans="1:15" s="78" customFormat="1" ht="30">
      <c r="A40" s="119" t="s">
        <v>750</v>
      </c>
      <c r="B40" s="440" t="s">
        <v>652</v>
      </c>
      <c r="C40" s="452">
        <v>4</v>
      </c>
      <c r="D40" s="71">
        <f>E40+F40+G40</f>
        <v>11280</v>
      </c>
      <c r="E40" s="448">
        <v>4035</v>
      </c>
      <c r="F40" s="70">
        <v>6345</v>
      </c>
      <c r="G40" s="71">
        <v>900</v>
      </c>
      <c r="H40" s="71">
        <f t="shared" si="1"/>
        <v>3384</v>
      </c>
      <c r="I40" s="71">
        <f>(C40*(D40+H40))*12</f>
        <v>703872</v>
      </c>
      <c r="J40" s="85"/>
      <c r="K40" s="87"/>
      <c r="L40" s="87"/>
      <c r="M40" s="87"/>
      <c r="O40" s="88"/>
    </row>
    <row r="41" spans="1:13" s="78" customFormat="1" ht="15.75" customHeight="1">
      <c r="A41" s="647" t="s">
        <v>426</v>
      </c>
      <c r="B41" s="647"/>
      <c r="C41" s="324">
        <f>SUM(C14:C40)</f>
        <v>144.5</v>
      </c>
      <c r="D41" s="134">
        <f>SUM(D14:D40)</f>
        <v>393139.82000000007</v>
      </c>
      <c r="E41" s="134" t="s">
        <v>300</v>
      </c>
      <c r="F41" s="134" t="s">
        <v>300</v>
      </c>
      <c r="G41" s="134" t="s">
        <v>300</v>
      </c>
      <c r="H41" s="134">
        <f>SUM(H14:H40)</f>
        <v>117941.946</v>
      </c>
      <c r="I41" s="134">
        <f>SUM(I14:I40)-0.004</f>
        <v>30615023.82</v>
      </c>
      <c r="J41" s="85"/>
      <c r="K41" s="91"/>
      <c r="L41" s="87"/>
      <c r="M41" s="87"/>
    </row>
    <row r="42" spans="1:13" s="78" customFormat="1" ht="15.75">
      <c r="A42" s="119" t="s">
        <v>362</v>
      </c>
      <c r="B42" s="120"/>
      <c r="C42" s="166"/>
      <c r="D42" s="71">
        <f aca="true" t="shared" si="3" ref="D42:D47">E42+F42+G42</f>
        <v>0</v>
      </c>
      <c r="E42" s="71"/>
      <c r="F42" s="71"/>
      <c r="G42" s="71"/>
      <c r="H42" s="71">
        <f aca="true" t="shared" si="4" ref="H42:H49">D42*20%</f>
        <v>0</v>
      </c>
      <c r="I42" s="71">
        <f>(C42*(D42+H42))*12</f>
        <v>0</v>
      </c>
      <c r="J42" s="85"/>
      <c r="K42" s="94"/>
      <c r="L42" s="87"/>
      <c r="M42" s="87"/>
    </row>
    <row r="43" spans="1:13" s="78" customFormat="1" ht="18" customHeight="1">
      <c r="A43" s="119" t="s">
        <v>363</v>
      </c>
      <c r="B43" s="120"/>
      <c r="C43" s="166"/>
      <c r="D43" s="71">
        <f>E43+F43+G43</f>
        <v>0</v>
      </c>
      <c r="E43" s="71"/>
      <c r="F43" s="71"/>
      <c r="G43" s="71"/>
      <c r="H43" s="71">
        <f>D43*20%</f>
        <v>0</v>
      </c>
      <c r="I43" s="71">
        <f>(C43*(D43+H43))*12</f>
        <v>0</v>
      </c>
      <c r="J43" s="85"/>
      <c r="K43" s="87"/>
      <c r="L43" s="87"/>
      <c r="M43" s="87"/>
    </row>
    <row r="44" spans="1:13" s="78" customFormat="1" ht="15.75">
      <c r="A44" s="119" t="s">
        <v>364</v>
      </c>
      <c r="B44" s="120"/>
      <c r="C44" s="166"/>
      <c r="D44" s="71">
        <f t="shared" si="3"/>
        <v>0</v>
      </c>
      <c r="E44" s="71"/>
      <c r="F44" s="71"/>
      <c r="G44" s="71"/>
      <c r="H44" s="71">
        <f t="shared" si="4"/>
        <v>0</v>
      </c>
      <c r="I44" s="71">
        <f>(C44*(D44+H44))*12</f>
        <v>0</v>
      </c>
      <c r="J44" s="85"/>
      <c r="K44" s="94"/>
      <c r="L44" s="87"/>
      <c r="M44" s="87"/>
    </row>
    <row r="45" spans="1:13" s="78" customFormat="1" ht="16.5" customHeight="1">
      <c r="A45" s="119" t="s">
        <v>365</v>
      </c>
      <c r="B45" s="120"/>
      <c r="C45" s="166"/>
      <c r="D45" s="71">
        <f t="shared" si="3"/>
        <v>0</v>
      </c>
      <c r="E45" s="71"/>
      <c r="F45" s="71"/>
      <c r="G45" s="71"/>
      <c r="H45" s="71">
        <f t="shared" si="4"/>
        <v>0</v>
      </c>
      <c r="I45" s="71">
        <f>(C45*(D45+H45))*7</f>
        <v>0</v>
      </c>
      <c r="J45" s="85"/>
      <c r="K45" s="87"/>
      <c r="L45" s="87"/>
      <c r="M45" s="87"/>
    </row>
    <row r="46" spans="1:13" s="78" customFormat="1" ht="16.5" customHeight="1">
      <c r="A46" s="119" t="s">
        <v>366</v>
      </c>
      <c r="B46" s="43"/>
      <c r="C46" s="166"/>
      <c r="D46" s="71">
        <f t="shared" si="3"/>
        <v>0</v>
      </c>
      <c r="E46" s="71"/>
      <c r="F46" s="71"/>
      <c r="G46" s="71"/>
      <c r="H46" s="71">
        <f t="shared" si="4"/>
        <v>0</v>
      </c>
      <c r="I46" s="71">
        <f>(C46*(D46+H46))*7</f>
        <v>0</v>
      </c>
      <c r="J46" s="85"/>
      <c r="K46" s="94"/>
      <c r="L46" s="87"/>
      <c r="M46" s="87"/>
    </row>
    <row r="47" spans="1:13" s="78" customFormat="1" ht="18" customHeight="1">
      <c r="A47" s="119" t="s">
        <v>427</v>
      </c>
      <c r="B47" s="43"/>
      <c r="C47" s="166"/>
      <c r="D47" s="71">
        <f t="shared" si="3"/>
        <v>0</v>
      </c>
      <c r="E47" s="71"/>
      <c r="F47" s="71"/>
      <c r="G47" s="71"/>
      <c r="H47" s="71">
        <f t="shared" si="4"/>
        <v>0</v>
      </c>
      <c r="I47" s="71">
        <f>(C47*(D47+H47))*7</f>
        <v>0</v>
      </c>
      <c r="J47" s="85"/>
      <c r="K47" s="87"/>
      <c r="L47" s="87"/>
      <c r="M47" s="87"/>
    </row>
    <row r="48" spans="1:13" s="78" customFormat="1" ht="15.75">
      <c r="A48" s="119" t="s">
        <v>428</v>
      </c>
      <c r="B48" s="43"/>
      <c r="C48" s="166"/>
      <c r="D48" s="71">
        <f>E48+G48</f>
        <v>0</v>
      </c>
      <c r="E48" s="71"/>
      <c r="F48" s="71"/>
      <c r="G48" s="71"/>
      <c r="H48" s="71">
        <f t="shared" si="4"/>
        <v>0</v>
      </c>
      <c r="I48" s="71">
        <f>(C48*(D48+H48))*7</f>
        <v>0</v>
      </c>
      <c r="J48" s="85"/>
      <c r="K48" s="94"/>
      <c r="L48" s="87"/>
      <c r="M48" s="87"/>
    </row>
    <row r="49" spans="1:13" s="93" customFormat="1" ht="30.75" customHeight="1">
      <c r="A49" s="119" t="s">
        <v>429</v>
      </c>
      <c r="B49" s="43"/>
      <c r="C49" s="166"/>
      <c r="D49" s="71">
        <f>E49+G49</f>
        <v>0</v>
      </c>
      <c r="E49" s="71"/>
      <c r="F49" s="71"/>
      <c r="G49" s="71"/>
      <c r="H49" s="71">
        <f t="shared" si="4"/>
        <v>0</v>
      </c>
      <c r="I49" s="71">
        <f>(C49*(D49+H49))*7</f>
        <v>0</v>
      </c>
      <c r="J49" s="89"/>
      <c r="K49" s="91"/>
      <c r="L49" s="91"/>
      <c r="M49" s="91"/>
    </row>
    <row r="50" spans="1:13" s="78" customFormat="1" ht="30.75" customHeight="1">
      <c r="A50" s="628" t="s">
        <v>431</v>
      </c>
      <c r="B50" s="628"/>
      <c r="C50" s="324">
        <f>SUM(C42:C49)</f>
        <v>0</v>
      </c>
      <c r="D50" s="324">
        <f>SUM(D42:D49)</f>
        <v>0</v>
      </c>
      <c r="E50" s="134" t="s">
        <v>300</v>
      </c>
      <c r="F50" s="134" t="s">
        <v>300</v>
      </c>
      <c r="G50" s="134" t="s">
        <v>300</v>
      </c>
      <c r="H50" s="134">
        <f>SUM(H42:H49)</f>
        <v>0</v>
      </c>
      <c r="I50" s="134">
        <f>SUM(I42:I49)</f>
        <v>0</v>
      </c>
      <c r="J50" s="95"/>
      <c r="K50" s="87"/>
      <c r="L50" s="87"/>
      <c r="M50" s="87"/>
    </row>
    <row r="51" spans="1:9" s="79" customFormat="1" ht="27" customHeight="1">
      <c r="A51" s="638" t="s">
        <v>340</v>
      </c>
      <c r="B51" s="638"/>
      <c r="C51" s="134">
        <f>C41+C50</f>
        <v>144.5</v>
      </c>
      <c r="D51" s="134">
        <f>D41+D50</f>
        <v>393139.82000000007</v>
      </c>
      <c r="E51" s="71" t="s">
        <v>300</v>
      </c>
      <c r="F51" s="71" t="s">
        <v>300</v>
      </c>
      <c r="G51" s="71" t="s">
        <v>300</v>
      </c>
      <c r="H51" s="134">
        <f>H41+H50</f>
        <v>117941.946</v>
      </c>
      <c r="I51" s="134">
        <f>I41+I50</f>
        <v>30615023.82</v>
      </c>
    </row>
    <row r="52" spans="1:7" s="78" customFormat="1" ht="21" customHeight="1">
      <c r="A52" s="641" t="s">
        <v>655</v>
      </c>
      <c r="B52" s="641"/>
      <c r="C52" s="35"/>
      <c r="D52" s="35"/>
      <c r="E52" s="35"/>
      <c r="F52" s="35"/>
      <c r="G52" s="19"/>
    </row>
    <row r="53" spans="1:8" s="79" customFormat="1" ht="21" customHeight="1">
      <c r="A53" s="643" t="s">
        <v>7</v>
      </c>
      <c r="B53" s="643"/>
      <c r="C53" s="643"/>
      <c r="D53" s="643"/>
      <c r="E53" s="643"/>
      <c r="F53" s="643"/>
      <c r="G53" s="160"/>
      <c r="H53" s="97"/>
    </row>
    <row r="54" spans="1:7" s="93" customFormat="1" ht="60.75" customHeight="1">
      <c r="A54" s="658" t="s">
        <v>367</v>
      </c>
      <c r="B54" s="658"/>
      <c r="C54" s="658"/>
      <c r="D54" s="658"/>
      <c r="E54" s="658"/>
      <c r="F54" s="658"/>
      <c r="G54" s="28"/>
    </row>
    <row r="55" spans="1:7" s="84" customFormat="1" ht="37.5" customHeight="1">
      <c r="A55" s="115" t="s">
        <v>293</v>
      </c>
      <c r="B55" s="115" t="s">
        <v>305</v>
      </c>
      <c r="C55" s="639" t="s">
        <v>306</v>
      </c>
      <c r="D55" s="639"/>
      <c r="E55" s="115" t="s">
        <v>16</v>
      </c>
      <c r="F55" s="155"/>
      <c r="G55" s="20"/>
    </row>
    <row r="56" spans="1:7" s="84" customFormat="1" ht="12.75">
      <c r="A56" s="115">
        <v>1</v>
      </c>
      <c r="B56" s="115">
        <v>2</v>
      </c>
      <c r="C56" s="639">
        <v>3</v>
      </c>
      <c r="D56" s="639"/>
      <c r="E56" s="115">
        <v>4</v>
      </c>
      <c r="F56" s="155"/>
      <c r="G56" s="20"/>
    </row>
    <row r="57" spans="1:7" s="78" customFormat="1" ht="126.75" customHeight="1">
      <c r="A57" s="308" t="s">
        <v>8</v>
      </c>
      <c r="B57" s="304" t="s">
        <v>368</v>
      </c>
      <c r="C57" s="654">
        <f>I41</f>
        <v>30615023.82</v>
      </c>
      <c r="D57" s="654"/>
      <c r="E57" s="305">
        <v>9245737.19</v>
      </c>
      <c r="F57" s="162"/>
      <c r="G57" s="19"/>
    </row>
    <row r="58" spans="1:7" s="78" customFormat="1" ht="15.75" customHeight="1">
      <c r="A58" s="652" t="s">
        <v>338</v>
      </c>
      <c r="B58" s="652"/>
      <c r="C58" s="653" t="s">
        <v>300</v>
      </c>
      <c r="D58" s="653"/>
      <c r="E58" s="306">
        <f>E57</f>
        <v>9245737.19</v>
      </c>
      <c r="F58" s="163"/>
      <c r="G58" s="19"/>
    </row>
    <row r="59" spans="1:7" s="78" customFormat="1" ht="114" customHeight="1">
      <c r="A59" s="308" t="s">
        <v>9</v>
      </c>
      <c r="B59" s="304" t="s">
        <v>368</v>
      </c>
      <c r="C59" s="654">
        <f>I50</f>
        <v>0</v>
      </c>
      <c r="D59" s="654"/>
      <c r="E59" s="305">
        <f>C59*30.2%</f>
        <v>0</v>
      </c>
      <c r="F59" s="162"/>
      <c r="G59" s="19"/>
    </row>
    <row r="60" spans="1:7" s="78" customFormat="1" ht="20.25" customHeight="1">
      <c r="A60" s="655" t="s">
        <v>341</v>
      </c>
      <c r="B60" s="655"/>
      <c r="C60" s="656" t="s">
        <v>300</v>
      </c>
      <c r="D60" s="656"/>
      <c r="E60" s="134">
        <f>E59</f>
        <v>0</v>
      </c>
      <c r="F60" s="147"/>
      <c r="G60" s="19"/>
    </row>
    <row r="61" spans="1:7" s="78" customFormat="1" ht="21.75" customHeight="1">
      <c r="A61" s="638" t="s">
        <v>506</v>
      </c>
      <c r="B61" s="638"/>
      <c r="C61" s="657">
        <f>C57+C59</f>
        <v>30615023.82</v>
      </c>
      <c r="D61" s="657"/>
      <c r="E61" s="134">
        <f>E58+E60</f>
        <v>9245737.19</v>
      </c>
      <c r="F61" s="147"/>
      <c r="G61" s="19"/>
    </row>
    <row r="62" spans="1:7" s="79" customFormat="1" ht="21" customHeight="1">
      <c r="A62" s="641" t="s">
        <v>658</v>
      </c>
      <c r="B62" s="641"/>
      <c r="C62" s="642"/>
      <c r="D62" s="642"/>
      <c r="E62" s="642"/>
      <c r="F62" s="642"/>
      <c r="G62" s="27"/>
    </row>
    <row r="63" spans="1:7" s="79" customFormat="1" ht="14.25" customHeight="1">
      <c r="A63" s="643" t="s">
        <v>7</v>
      </c>
      <c r="B63" s="643"/>
      <c r="C63" s="643"/>
      <c r="D63" s="643"/>
      <c r="E63" s="643"/>
      <c r="F63" s="643"/>
      <c r="G63" s="27"/>
    </row>
    <row r="64" spans="1:7" s="93" customFormat="1" ht="23.25" customHeight="1">
      <c r="A64" s="649" t="s">
        <v>369</v>
      </c>
      <c r="B64" s="649"/>
      <c r="C64" s="649"/>
      <c r="D64" s="649"/>
      <c r="E64" s="649"/>
      <c r="F64" s="649"/>
      <c r="G64" s="28"/>
    </row>
    <row r="65" spans="1:7" s="84" customFormat="1" ht="40.5" customHeight="1">
      <c r="A65" s="115" t="s">
        <v>293</v>
      </c>
      <c r="B65" s="115" t="s">
        <v>290</v>
      </c>
      <c r="C65" s="115" t="s">
        <v>370</v>
      </c>
      <c r="D65" s="115" t="s">
        <v>371</v>
      </c>
      <c r="E65" s="115" t="s">
        <v>301</v>
      </c>
      <c r="F65" s="115" t="s">
        <v>165</v>
      </c>
      <c r="G65" s="20"/>
    </row>
    <row r="66" spans="1:7" s="84" customFormat="1" ht="12.75">
      <c r="A66" s="115">
        <v>1</v>
      </c>
      <c r="B66" s="115">
        <v>2</v>
      </c>
      <c r="C66" s="115">
        <v>3</v>
      </c>
      <c r="D66" s="115">
        <v>4</v>
      </c>
      <c r="E66" s="115">
        <v>5</v>
      </c>
      <c r="F66" s="115">
        <v>6</v>
      </c>
      <c r="G66" s="20"/>
    </row>
    <row r="67" spans="1:7" s="78" customFormat="1" ht="61.5" customHeight="1">
      <c r="A67" s="310" t="s">
        <v>10</v>
      </c>
      <c r="B67" s="454" t="s">
        <v>659</v>
      </c>
      <c r="C67" s="70">
        <v>650</v>
      </c>
      <c r="D67" s="166">
        <v>20</v>
      </c>
      <c r="E67" s="166">
        <v>8</v>
      </c>
      <c r="F67" s="71">
        <v>100000</v>
      </c>
      <c r="G67" s="19"/>
    </row>
    <row r="68" spans="1:7" s="78" customFormat="1" ht="49.5" customHeight="1">
      <c r="A68" s="310" t="s">
        <v>11</v>
      </c>
      <c r="B68" s="307" t="s">
        <v>395</v>
      </c>
      <c r="C68" s="70"/>
      <c r="D68" s="166"/>
      <c r="E68" s="166"/>
      <c r="F68" s="71">
        <f>C68*D68*E68</f>
        <v>0</v>
      </c>
      <c r="G68" s="19"/>
    </row>
    <row r="69" spans="1:7" s="78" customFormat="1" ht="31.5">
      <c r="A69" s="310" t="s">
        <v>12</v>
      </c>
      <c r="B69" s="133" t="s">
        <v>372</v>
      </c>
      <c r="C69" s="70"/>
      <c r="D69" s="166"/>
      <c r="E69" s="166"/>
      <c r="F69" s="71">
        <f>C69*D69*E69</f>
        <v>0</v>
      </c>
      <c r="G69" s="19"/>
    </row>
    <row r="70" spans="1:7" s="78" customFormat="1" ht="33" customHeight="1">
      <c r="A70" s="310" t="s">
        <v>13</v>
      </c>
      <c r="B70" s="133" t="s">
        <v>383</v>
      </c>
      <c r="C70" s="70"/>
      <c r="D70" s="166"/>
      <c r="E70" s="166"/>
      <c r="F70" s="71">
        <f>C70*D70*E70</f>
        <v>0</v>
      </c>
      <c r="G70" s="19"/>
    </row>
    <row r="71" spans="1:7" s="78" customFormat="1" ht="30" customHeight="1">
      <c r="A71" s="310" t="s">
        <v>14</v>
      </c>
      <c r="B71" s="133" t="s">
        <v>157</v>
      </c>
      <c r="C71" s="70"/>
      <c r="D71" s="166"/>
      <c r="E71" s="166"/>
      <c r="F71" s="71">
        <f>C71*D71*E71</f>
        <v>0</v>
      </c>
      <c r="G71" s="19"/>
    </row>
    <row r="72" spans="1:7" s="78" customFormat="1" ht="21.75" customHeight="1">
      <c r="A72" s="628" t="s">
        <v>339</v>
      </c>
      <c r="B72" s="628"/>
      <c r="C72" s="166" t="s">
        <v>148</v>
      </c>
      <c r="D72" s="166" t="s">
        <v>300</v>
      </c>
      <c r="E72" s="166" t="s">
        <v>300</v>
      </c>
      <c r="F72" s="134">
        <f>SUM(F67:F71)</f>
        <v>100000</v>
      </c>
      <c r="G72" s="19"/>
    </row>
    <row r="73" spans="1:7" s="78" customFormat="1" ht="8.25" customHeight="1">
      <c r="A73" s="164"/>
      <c r="B73" s="164"/>
      <c r="C73" s="127"/>
      <c r="D73" s="127"/>
      <c r="E73" s="127"/>
      <c r="F73" s="147"/>
      <c r="G73" s="19"/>
    </row>
    <row r="74" spans="1:7" s="79" customFormat="1" ht="14.25" customHeight="1">
      <c r="A74" s="641" t="s">
        <v>658</v>
      </c>
      <c r="B74" s="641"/>
      <c r="C74" s="642"/>
      <c r="D74" s="642"/>
      <c r="E74" s="642"/>
      <c r="F74" s="642"/>
      <c r="G74" s="27"/>
    </row>
    <row r="75" spans="1:7" s="79" customFormat="1" ht="18" customHeight="1">
      <c r="A75" s="643" t="s">
        <v>7</v>
      </c>
      <c r="B75" s="643"/>
      <c r="C75" s="643"/>
      <c r="D75" s="643"/>
      <c r="E75" s="643"/>
      <c r="F75" s="643"/>
      <c r="G75" s="27"/>
    </row>
    <row r="76" spans="1:7" s="93" customFormat="1" ht="17.25" customHeight="1">
      <c r="A76" s="649" t="s">
        <v>661</v>
      </c>
      <c r="B76" s="649"/>
      <c r="C76" s="649"/>
      <c r="D76" s="649"/>
      <c r="E76" s="649"/>
      <c r="F76" s="649"/>
      <c r="G76" s="28"/>
    </row>
    <row r="77" spans="1:7" s="84" customFormat="1" ht="51" customHeight="1">
      <c r="A77" s="115" t="s">
        <v>293</v>
      </c>
      <c r="B77" s="115" t="s">
        <v>290</v>
      </c>
      <c r="C77" s="115" t="s">
        <v>302</v>
      </c>
      <c r="D77" s="115" t="s">
        <v>303</v>
      </c>
      <c r="E77" s="115" t="s">
        <v>304</v>
      </c>
      <c r="F77" s="128" t="s">
        <v>167</v>
      </c>
      <c r="G77" s="20"/>
    </row>
    <row r="78" spans="1:7" s="84" customFormat="1" ht="15.75">
      <c r="A78" s="124">
        <v>1</v>
      </c>
      <c r="B78" s="124">
        <v>2</v>
      </c>
      <c r="C78" s="124">
        <v>3</v>
      </c>
      <c r="D78" s="124">
        <v>4</v>
      </c>
      <c r="E78" s="124">
        <v>5</v>
      </c>
      <c r="F78" s="124">
        <v>6</v>
      </c>
      <c r="G78" s="20"/>
    </row>
    <row r="79" spans="1:7" s="78" customFormat="1" ht="17.25" customHeight="1">
      <c r="A79" s="119" t="s">
        <v>373</v>
      </c>
      <c r="B79" s="307" t="s">
        <v>660</v>
      </c>
      <c r="C79" s="166">
        <v>4</v>
      </c>
      <c r="D79" s="166">
        <v>1</v>
      </c>
      <c r="E79" s="70">
        <v>2759</v>
      </c>
      <c r="F79" s="71">
        <f>C79*D79*E79</f>
        <v>11036</v>
      </c>
      <c r="G79" s="19"/>
    </row>
    <row r="80" spans="1:7" s="78" customFormat="1" ht="21" customHeight="1">
      <c r="A80" s="650" t="s">
        <v>338</v>
      </c>
      <c r="B80" s="651"/>
      <c r="C80" s="166" t="s">
        <v>300</v>
      </c>
      <c r="D80" s="166" t="s">
        <v>300</v>
      </c>
      <c r="E80" s="166" t="s">
        <v>300</v>
      </c>
      <c r="F80" s="134">
        <f>SUM(F79)</f>
        <v>11036</v>
      </c>
      <c r="G80" s="19"/>
    </row>
    <row r="81" spans="1:7" s="78" customFormat="1" ht="21" customHeight="1">
      <c r="A81" s="403"/>
      <c r="B81" s="403"/>
      <c r="C81" s="127"/>
      <c r="D81" s="127"/>
      <c r="E81" s="127"/>
      <c r="F81" s="147"/>
      <c r="G81" s="19"/>
    </row>
    <row r="82" spans="1:7" s="78" customFormat="1" ht="21" customHeight="1">
      <c r="A82" s="641" t="s">
        <v>703</v>
      </c>
      <c r="B82" s="641"/>
      <c r="C82" s="127"/>
      <c r="D82" s="127"/>
      <c r="E82" s="127"/>
      <c r="F82" s="147"/>
      <c r="G82" s="19"/>
    </row>
    <row r="83" spans="1:7" s="78" customFormat="1" ht="21" customHeight="1">
      <c r="A83" s="643" t="s">
        <v>7</v>
      </c>
      <c r="B83" s="643"/>
      <c r="C83" s="643"/>
      <c r="D83" s="643"/>
      <c r="E83" s="643"/>
      <c r="F83" s="643"/>
      <c r="G83" s="19"/>
    </row>
    <row r="84" spans="1:7" s="78" customFormat="1" ht="21" customHeight="1">
      <c r="A84" s="637" t="s">
        <v>481</v>
      </c>
      <c r="B84" s="637"/>
      <c r="C84" s="637"/>
      <c r="D84" s="637"/>
      <c r="E84" s="637"/>
      <c r="F84" s="407"/>
      <c r="G84" s="19"/>
    </row>
    <row r="85" spans="1:7" s="78" customFormat="1" ht="38.25" customHeight="1">
      <c r="A85" s="115" t="s">
        <v>293</v>
      </c>
      <c r="B85" s="115" t="s">
        <v>203</v>
      </c>
      <c r="C85" s="115" t="s">
        <v>483</v>
      </c>
      <c r="D85" s="115" t="s">
        <v>484</v>
      </c>
      <c r="E85" s="115" t="s">
        <v>485</v>
      </c>
      <c r="F85" s="401"/>
      <c r="G85" s="19"/>
    </row>
    <row r="86" spans="1:7" s="78" customFormat="1" ht="21" customHeight="1">
      <c r="A86" s="124">
        <v>1</v>
      </c>
      <c r="B86" s="124">
        <v>2</v>
      </c>
      <c r="C86" s="124">
        <v>3</v>
      </c>
      <c r="D86" s="124">
        <v>4</v>
      </c>
      <c r="E86" s="124">
        <v>5</v>
      </c>
      <c r="F86" s="404"/>
      <c r="G86" s="19"/>
    </row>
    <row r="87" spans="1:7" s="78" customFormat="1" ht="32.25" customHeight="1">
      <c r="A87" s="119" t="s">
        <v>482</v>
      </c>
      <c r="B87" s="462" t="s">
        <v>704</v>
      </c>
      <c r="C87" s="462">
        <v>650</v>
      </c>
      <c r="D87" s="462">
        <v>308</v>
      </c>
      <c r="E87" s="70">
        <v>200000</v>
      </c>
      <c r="F87" s="68"/>
      <c r="G87" s="19"/>
    </row>
    <row r="88" spans="1:7" s="78" customFormat="1" ht="22.5" customHeight="1">
      <c r="A88" s="647" t="s">
        <v>338</v>
      </c>
      <c r="B88" s="647"/>
      <c r="C88" s="166" t="s">
        <v>300</v>
      </c>
      <c r="D88" s="166" t="s">
        <v>300</v>
      </c>
      <c r="E88" s="70">
        <f>SUM(E87)</f>
        <v>200000</v>
      </c>
      <c r="F88" s="147"/>
      <c r="G88" s="19"/>
    </row>
    <row r="89" spans="1:7" s="78" customFormat="1" ht="39" customHeight="1">
      <c r="A89" s="648" t="s">
        <v>486</v>
      </c>
      <c r="B89" s="648"/>
      <c r="C89" s="648"/>
      <c r="D89" s="648"/>
      <c r="E89" s="648"/>
      <c r="F89" s="407"/>
      <c r="G89" s="19"/>
    </row>
    <row r="90" spans="1:7" s="79" customFormat="1" ht="15" customHeight="1">
      <c r="A90" s="641" t="s">
        <v>696</v>
      </c>
      <c r="B90" s="641"/>
      <c r="C90" s="642"/>
      <c r="D90" s="642"/>
      <c r="E90" s="642"/>
      <c r="F90" s="642"/>
      <c r="G90" s="27"/>
    </row>
    <row r="91" spans="1:7" s="79" customFormat="1" ht="15.75" customHeight="1">
      <c r="A91" s="643" t="s">
        <v>7</v>
      </c>
      <c r="B91" s="643"/>
      <c r="C91" s="643"/>
      <c r="D91" s="643"/>
      <c r="E91" s="643"/>
      <c r="F91" s="643"/>
      <c r="G91" s="27"/>
    </row>
    <row r="92" spans="1:7" s="78" customFormat="1" ht="27" customHeight="1">
      <c r="A92" s="637" t="s">
        <v>374</v>
      </c>
      <c r="B92" s="637"/>
      <c r="C92" s="637"/>
      <c r="D92" s="637"/>
      <c r="E92" s="637"/>
      <c r="F92" s="408"/>
      <c r="G92" s="19"/>
    </row>
    <row r="93" spans="1:7" s="84" customFormat="1" ht="55.5" customHeight="1">
      <c r="A93" s="115" t="s">
        <v>293</v>
      </c>
      <c r="B93" s="115" t="s">
        <v>290</v>
      </c>
      <c r="C93" s="115" t="s">
        <v>307</v>
      </c>
      <c r="D93" s="115" t="s">
        <v>308</v>
      </c>
      <c r="E93" s="115" t="s">
        <v>163</v>
      </c>
      <c r="F93" s="155"/>
      <c r="G93" s="20"/>
    </row>
    <row r="94" spans="1:7" s="84" customFormat="1" ht="12.75">
      <c r="A94" s="115">
        <v>1</v>
      </c>
      <c r="B94" s="115">
        <v>2</v>
      </c>
      <c r="C94" s="115">
        <v>3</v>
      </c>
      <c r="D94" s="115">
        <v>4</v>
      </c>
      <c r="E94" s="315">
        <v>5</v>
      </c>
      <c r="F94" s="312"/>
      <c r="G94" s="20"/>
    </row>
    <row r="95" spans="1:7" s="78" customFormat="1" ht="15.75">
      <c r="A95" s="309" t="s">
        <v>375</v>
      </c>
      <c r="B95" s="120" t="s">
        <v>316</v>
      </c>
      <c r="C95" s="71"/>
      <c r="D95" s="166"/>
      <c r="E95" s="71">
        <f>E97+E100</f>
        <v>4294551.646</v>
      </c>
      <c r="F95" s="68"/>
      <c r="G95" s="19"/>
    </row>
    <row r="96" spans="1:7" s="78" customFormat="1" ht="15.75">
      <c r="A96" s="119"/>
      <c r="B96" s="120" t="s">
        <v>317</v>
      </c>
      <c r="C96" s="166"/>
      <c r="D96" s="166"/>
      <c r="E96" s="71"/>
      <c r="F96" s="68"/>
      <c r="G96" s="19"/>
    </row>
    <row r="97" spans="1:7" s="78" customFormat="1" ht="15.75">
      <c r="A97" s="119"/>
      <c r="B97" s="168" t="s">
        <v>318</v>
      </c>
      <c r="C97" s="71">
        <v>195206893</v>
      </c>
      <c r="D97" s="316">
        <v>0.022</v>
      </c>
      <c r="E97" s="71">
        <f aca="true" t="shared" si="5" ref="E97:E102">C97*D97</f>
        <v>4294551.646</v>
      </c>
      <c r="F97" s="68"/>
      <c r="G97" s="19"/>
    </row>
    <row r="98" spans="1:8" s="78" customFormat="1" ht="15.75">
      <c r="A98" s="119"/>
      <c r="B98" s="120" t="s">
        <v>213</v>
      </c>
      <c r="C98" s="166"/>
      <c r="D98" s="166"/>
      <c r="E98" s="71">
        <f t="shared" si="5"/>
        <v>0</v>
      </c>
      <c r="F98" s="68"/>
      <c r="G98" s="19"/>
      <c r="H98" s="88"/>
    </row>
    <row r="99" spans="1:7" s="78" customFormat="1" ht="15.75">
      <c r="A99" s="119"/>
      <c r="B99" s="120" t="s">
        <v>319</v>
      </c>
      <c r="C99" s="166"/>
      <c r="D99" s="166"/>
      <c r="E99" s="71">
        <f t="shared" si="5"/>
        <v>0</v>
      </c>
      <c r="F99" s="68"/>
      <c r="G99" s="19"/>
    </row>
    <row r="100" spans="1:7" s="78" customFormat="1" ht="15.75">
      <c r="A100" s="119"/>
      <c r="B100" s="120" t="s">
        <v>320</v>
      </c>
      <c r="C100" s="70"/>
      <c r="D100" s="316"/>
      <c r="E100" s="71">
        <f t="shared" si="5"/>
        <v>0</v>
      </c>
      <c r="F100" s="68"/>
      <c r="G100" s="19"/>
    </row>
    <row r="101" spans="1:7" s="78" customFormat="1" ht="15.75">
      <c r="A101" s="119"/>
      <c r="B101" s="120" t="s">
        <v>213</v>
      </c>
      <c r="C101" s="166"/>
      <c r="D101" s="166"/>
      <c r="E101" s="71">
        <f t="shared" si="5"/>
        <v>0</v>
      </c>
      <c r="F101" s="68"/>
      <c r="G101" s="19"/>
    </row>
    <row r="102" spans="1:7" s="78" customFormat="1" ht="12.75" customHeight="1">
      <c r="A102" s="119"/>
      <c r="B102" s="120" t="s">
        <v>319</v>
      </c>
      <c r="C102" s="166"/>
      <c r="D102" s="166"/>
      <c r="E102" s="71">
        <f t="shared" si="5"/>
        <v>0</v>
      </c>
      <c r="F102" s="68"/>
      <c r="G102" s="19"/>
    </row>
    <row r="103" spans="1:7" s="78" customFormat="1" ht="17.25" customHeight="1">
      <c r="A103" s="628" t="s">
        <v>338</v>
      </c>
      <c r="B103" s="628"/>
      <c r="C103" s="166" t="s">
        <v>148</v>
      </c>
      <c r="D103" s="166" t="s">
        <v>300</v>
      </c>
      <c r="E103" s="134">
        <f>E95</f>
        <v>4294551.646</v>
      </c>
      <c r="F103" s="147"/>
      <c r="G103" s="19"/>
    </row>
    <row r="104" spans="1:7" s="78" customFormat="1" ht="18" customHeight="1" hidden="1">
      <c r="A104" s="317"/>
      <c r="B104" s="317"/>
      <c r="C104" s="317"/>
      <c r="D104" s="317"/>
      <c r="E104" s="318"/>
      <c r="F104" s="313"/>
      <c r="G104" s="19"/>
    </row>
    <row r="105" spans="1:7" s="84" customFormat="1" ht="60" customHeight="1">
      <c r="A105" s="115" t="s">
        <v>293</v>
      </c>
      <c r="B105" s="115" t="s">
        <v>290</v>
      </c>
      <c r="C105" s="115" t="s">
        <v>323</v>
      </c>
      <c r="D105" s="115" t="s">
        <v>308</v>
      </c>
      <c r="E105" s="319" t="s">
        <v>324</v>
      </c>
      <c r="F105" s="155"/>
      <c r="G105" s="20"/>
    </row>
    <row r="106" spans="1:7" s="84" customFormat="1" ht="12.75">
      <c r="A106" s="115">
        <v>1</v>
      </c>
      <c r="B106" s="115">
        <v>2</v>
      </c>
      <c r="C106" s="115">
        <v>3</v>
      </c>
      <c r="D106" s="115">
        <v>4</v>
      </c>
      <c r="E106" s="165">
        <v>5</v>
      </c>
      <c r="F106" s="314"/>
      <c r="G106" s="20"/>
    </row>
    <row r="107" spans="1:7" s="78" customFormat="1" ht="15.75">
      <c r="A107" s="309" t="s">
        <v>376</v>
      </c>
      <c r="B107" s="120" t="s">
        <v>321</v>
      </c>
      <c r="C107" s="166"/>
      <c r="D107" s="166"/>
      <c r="E107" s="134">
        <f>E108</f>
        <v>727040.4794999999</v>
      </c>
      <c r="F107" s="147"/>
      <c r="G107" s="19"/>
    </row>
    <row r="108" spans="1:7" s="78" customFormat="1" ht="15.75">
      <c r="A108" s="119"/>
      <c r="B108" s="120" t="s">
        <v>322</v>
      </c>
      <c r="C108" s="166"/>
      <c r="D108" s="166"/>
      <c r="E108" s="71">
        <f>E109+E110+E111</f>
        <v>727040.4794999999</v>
      </c>
      <c r="F108" s="147"/>
      <c r="G108" s="19"/>
    </row>
    <row r="109" spans="1:7" s="78" customFormat="1" ht="35.25" customHeight="1">
      <c r="A109" s="311">
        <v>1</v>
      </c>
      <c r="B109" s="458" t="s">
        <v>662</v>
      </c>
      <c r="C109" s="70">
        <v>33205331.82</v>
      </c>
      <c r="D109" s="316">
        <v>0.015</v>
      </c>
      <c r="E109" s="71">
        <f>C109*D109</f>
        <v>498079.97729999997</v>
      </c>
      <c r="F109" s="147"/>
      <c r="G109" s="19"/>
    </row>
    <row r="110" spans="1:7" s="78" customFormat="1" ht="34.5" customHeight="1">
      <c r="A110" s="311">
        <v>2</v>
      </c>
      <c r="B110" s="120" t="s">
        <v>663</v>
      </c>
      <c r="C110" s="70">
        <v>15264033.48</v>
      </c>
      <c r="D110" s="316">
        <v>0.015</v>
      </c>
      <c r="E110" s="71">
        <f>C110*D110</f>
        <v>228960.5022</v>
      </c>
      <c r="F110" s="147"/>
      <c r="G110" s="19"/>
    </row>
    <row r="111" spans="1:7" s="78" customFormat="1" ht="33" customHeight="1">
      <c r="A111" s="311">
        <v>3</v>
      </c>
      <c r="B111" s="120"/>
      <c r="C111" s="70"/>
      <c r="D111" s="316"/>
      <c r="E111" s="71">
        <f>C111*D111</f>
        <v>0</v>
      </c>
      <c r="F111" s="147"/>
      <c r="G111" s="19"/>
    </row>
    <row r="112" spans="1:7" s="78" customFormat="1" ht="17.25" customHeight="1">
      <c r="A112" s="628" t="s">
        <v>338</v>
      </c>
      <c r="B112" s="628"/>
      <c r="C112" s="166" t="s">
        <v>300</v>
      </c>
      <c r="D112" s="166" t="s">
        <v>300</v>
      </c>
      <c r="E112" s="134">
        <f>E107</f>
        <v>727040.4794999999</v>
      </c>
      <c r="F112" s="147"/>
      <c r="G112" s="19"/>
    </row>
    <row r="113" spans="1:7" s="78" customFormat="1" ht="23.25" customHeight="1">
      <c r="A113" s="638" t="s">
        <v>507</v>
      </c>
      <c r="B113" s="638"/>
      <c r="C113" s="166" t="s">
        <v>300</v>
      </c>
      <c r="D113" s="166" t="s">
        <v>300</v>
      </c>
      <c r="E113" s="134">
        <f>E103+E112</f>
        <v>5021592.125499999</v>
      </c>
      <c r="F113" s="147"/>
      <c r="G113" s="19"/>
    </row>
    <row r="114" spans="1:7" s="78" customFormat="1" ht="18.75" customHeight="1">
      <c r="A114" s="126"/>
      <c r="B114" s="126"/>
      <c r="C114" s="167"/>
      <c r="D114" s="127"/>
      <c r="E114" s="147"/>
      <c r="F114" s="147"/>
      <c r="G114" s="19"/>
    </row>
    <row r="115" spans="1:7" s="79" customFormat="1" ht="17.25" customHeight="1">
      <c r="A115" s="641" t="s">
        <v>697</v>
      </c>
      <c r="B115" s="641"/>
      <c r="C115" s="642"/>
      <c r="D115" s="642"/>
      <c r="E115" s="642"/>
      <c r="F115" s="642"/>
      <c r="G115" s="27"/>
    </row>
    <row r="116" spans="1:7" s="79" customFormat="1" ht="17.25" customHeight="1">
      <c r="A116" s="643" t="s">
        <v>7</v>
      </c>
      <c r="B116" s="643"/>
      <c r="C116" s="643"/>
      <c r="D116" s="643"/>
      <c r="E116" s="643"/>
      <c r="F116" s="643"/>
      <c r="G116" s="27"/>
    </row>
    <row r="117" spans="1:7" s="78" customFormat="1" ht="22.5" customHeight="1">
      <c r="A117" s="637" t="s">
        <v>377</v>
      </c>
      <c r="B117" s="637"/>
      <c r="C117" s="637"/>
      <c r="D117" s="637"/>
      <c r="E117" s="637"/>
      <c r="F117" s="400"/>
      <c r="G117" s="19"/>
    </row>
    <row r="118" spans="1:7" s="84" customFormat="1" ht="30" customHeight="1">
      <c r="A118" s="115" t="s">
        <v>293</v>
      </c>
      <c r="B118" s="115" t="s">
        <v>290</v>
      </c>
      <c r="C118" s="115" t="s">
        <v>307</v>
      </c>
      <c r="D118" s="115" t="s">
        <v>308</v>
      </c>
      <c r="E118" s="128" t="s">
        <v>324</v>
      </c>
      <c r="F118" s="155"/>
      <c r="G118" s="20"/>
    </row>
    <row r="119" spans="1:7" s="84" customFormat="1" ht="12.75">
      <c r="A119" s="115">
        <v>1</v>
      </c>
      <c r="B119" s="115">
        <v>2</v>
      </c>
      <c r="C119" s="115">
        <v>3</v>
      </c>
      <c r="D119" s="115">
        <v>4</v>
      </c>
      <c r="E119" s="115">
        <v>5</v>
      </c>
      <c r="F119" s="155"/>
      <c r="G119" s="20"/>
    </row>
    <row r="120" spans="1:7" s="78" customFormat="1" ht="15.75">
      <c r="A120" s="309" t="s">
        <v>378</v>
      </c>
      <c r="B120" s="120" t="s">
        <v>379</v>
      </c>
      <c r="C120" s="166" t="s">
        <v>380</v>
      </c>
      <c r="D120" s="166" t="s">
        <v>380</v>
      </c>
      <c r="E120" s="71"/>
      <c r="F120" s="68"/>
      <c r="G120" s="19"/>
    </row>
    <row r="121" spans="1:7" s="78" customFormat="1" ht="15.75">
      <c r="A121" s="309" t="s">
        <v>162</v>
      </c>
      <c r="B121" s="120" t="s">
        <v>325</v>
      </c>
      <c r="C121" s="455">
        <v>126.16</v>
      </c>
      <c r="D121" s="455" t="s">
        <v>666</v>
      </c>
      <c r="E121" s="71">
        <f>E122</f>
        <v>5608</v>
      </c>
      <c r="F121" s="68"/>
      <c r="G121" s="19"/>
    </row>
    <row r="122" spans="1:7" s="78" customFormat="1" ht="31.5" customHeight="1">
      <c r="A122" s="119"/>
      <c r="B122" s="120" t="s">
        <v>326</v>
      </c>
      <c r="C122" s="455"/>
      <c r="D122" s="455"/>
      <c r="E122" s="71">
        <f>E123+E129+E124+E125+E126+E127+E128</f>
        <v>5608</v>
      </c>
      <c r="F122" s="68"/>
      <c r="G122" s="19"/>
    </row>
    <row r="123" spans="1:7" s="78" customFormat="1" ht="15.75">
      <c r="A123" s="119">
        <v>1</v>
      </c>
      <c r="B123" s="459" t="s">
        <v>664</v>
      </c>
      <c r="C123" s="455">
        <v>98.16</v>
      </c>
      <c r="D123" s="460">
        <v>50</v>
      </c>
      <c r="E123" s="71">
        <v>4488</v>
      </c>
      <c r="F123" s="68"/>
      <c r="G123" s="19"/>
    </row>
    <row r="124" spans="1:7" s="78" customFormat="1" ht="15.75">
      <c r="A124" s="119">
        <v>2</v>
      </c>
      <c r="B124" s="459" t="s">
        <v>665</v>
      </c>
      <c r="C124" s="455">
        <v>28</v>
      </c>
      <c r="D124" s="460">
        <v>25</v>
      </c>
      <c r="E124" s="71">
        <f>C124*40</f>
        <v>1120</v>
      </c>
      <c r="F124" s="68"/>
      <c r="G124" s="19"/>
    </row>
    <row r="125" spans="1:7" s="78" customFormat="1" ht="15.75">
      <c r="A125" s="119">
        <v>3</v>
      </c>
      <c r="B125" s="129"/>
      <c r="C125" s="166"/>
      <c r="D125" s="130"/>
      <c r="E125" s="71">
        <f>C125*40</f>
        <v>0</v>
      </c>
      <c r="F125" s="68"/>
      <c r="G125" s="19"/>
    </row>
    <row r="126" spans="1:7" s="78" customFormat="1" ht="15.75">
      <c r="A126" s="119">
        <v>4</v>
      </c>
      <c r="B126" s="129"/>
      <c r="C126" s="166"/>
      <c r="D126" s="130"/>
      <c r="E126" s="71">
        <f>C126*40</f>
        <v>0</v>
      </c>
      <c r="F126" s="68"/>
      <c r="G126" s="19"/>
    </row>
    <row r="127" spans="1:7" s="78" customFormat="1" ht="15.75">
      <c r="A127" s="119">
        <v>5</v>
      </c>
      <c r="B127" s="129"/>
      <c r="C127" s="166"/>
      <c r="D127" s="130"/>
      <c r="E127" s="71">
        <f>C127*40</f>
        <v>0</v>
      </c>
      <c r="F127" s="68"/>
      <c r="G127" s="19"/>
    </row>
    <row r="128" spans="1:7" s="78" customFormat="1" ht="15.75">
      <c r="A128" s="119">
        <v>6</v>
      </c>
      <c r="B128" s="129"/>
      <c r="C128" s="166"/>
      <c r="D128" s="130"/>
      <c r="E128" s="71">
        <f>C128*D128</f>
        <v>0</v>
      </c>
      <c r="F128" s="68"/>
      <c r="G128" s="19"/>
    </row>
    <row r="129" spans="1:7" s="78" customFormat="1" ht="15.75">
      <c r="A129" s="119">
        <v>7</v>
      </c>
      <c r="B129" s="129"/>
      <c r="C129" s="166"/>
      <c r="D129" s="130"/>
      <c r="E129" s="71">
        <f>C129*25</f>
        <v>0</v>
      </c>
      <c r="F129" s="68"/>
      <c r="G129" s="19"/>
    </row>
    <row r="130" spans="1:7" s="78" customFormat="1" ht="18.75" customHeight="1">
      <c r="A130" s="628" t="s">
        <v>338</v>
      </c>
      <c r="B130" s="628"/>
      <c r="C130" s="166" t="s">
        <v>148</v>
      </c>
      <c r="D130" s="166" t="s">
        <v>300</v>
      </c>
      <c r="E130" s="134">
        <f>E120+E121</f>
        <v>5608</v>
      </c>
      <c r="F130" s="147"/>
      <c r="G130" s="19"/>
    </row>
    <row r="131" spans="1:7" s="78" customFormat="1" ht="15" customHeight="1">
      <c r="A131" s="125"/>
      <c r="B131" s="167"/>
      <c r="C131" s="167"/>
      <c r="D131" s="127"/>
      <c r="E131" s="167"/>
      <c r="F131" s="35"/>
      <c r="G131" s="19"/>
    </row>
    <row r="132" spans="1:7" s="79" customFormat="1" ht="14.25" customHeight="1">
      <c r="A132" s="641" t="s">
        <v>487</v>
      </c>
      <c r="B132" s="641"/>
      <c r="C132" s="642"/>
      <c r="D132" s="642"/>
      <c r="E132" s="642"/>
      <c r="F132" s="642"/>
      <c r="G132" s="27"/>
    </row>
    <row r="133" spans="1:7" s="79" customFormat="1" ht="17.25" customHeight="1">
      <c r="A133" s="643" t="s">
        <v>17</v>
      </c>
      <c r="B133" s="643"/>
      <c r="C133" s="643"/>
      <c r="D133" s="643"/>
      <c r="E133" s="643"/>
      <c r="F133" s="643"/>
      <c r="G133" s="27"/>
    </row>
    <row r="134" spans="1:7" s="78" customFormat="1" ht="17.25" customHeight="1">
      <c r="A134" s="637" t="s">
        <v>381</v>
      </c>
      <c r="B134" s="637"/>
      <c r="C134" s="637"/>
      <c r="D134" s="637"/>
      <c r="E134" s="637"/>
      <c r="F134" s="400"/>
      <c r="G134" s="19"/>
    </row>
    <row r="135" spans="1:7" s="84" customFormat="1" ht="28.5" customHeight="1">
      <c r="A135" s="115" t="s">
        <v>293</v>
      </c>
      <c r="B135" s="115" t="s">
        <v>290</v>
      </c>
      <c r="C135" s="115" t="s">
        <v>307</v>
      </c>
      <c r="D135" s="321" t="s">
        <v>308</v>
      </c>
      <c r="E135" s="128" t="s">
        <v>324</v>
      </c>
      <c r="F135" s="155"/>
      <c r="G135" s="20"/>
    </row>
    <row r="136" spans="1:7" s="84" customFormat="1" ht="12.75">
      <c r="A136" s="118">
        <v>1</v>
      </c>
      <c r="B136" s="118">
        <v>2</v>
      </c>
      <c r="C136" s="118">
        <v>3</v>
      </c>
      <c r="D136" s="137">
        <v>4</v>
      </c>
      <c r="E136" s="115">
        <v>5</v>
      </c>
      <c r="F136" s="155"/>
      <c r="G136" s="20"/>
    </row>
    <row r="137" spans="1:7" s="78" customFormat="1" ht="33.75" customHeight="1">
      <c r="A137" s="67" t="s">
        <v>382</v>
      </c>
      <c r="B137" s="168"/>
      <c r="C137" s="121" t="s">
        <v>380</v>
      </c>
      <c r="D137" s="322" t="s">
        <v>380</v>
      </c>
      <c r="E137" s="70"/>
      <c r="F137" s="170"/>
      <c r="G137" s="19"/>
    </row>
    <row r="138" spans="1:7" s="78" customFormat="1" ht="27" customHeight="1">
      <c r="A138" s="644" t="s">
        <v>338</v>
      </c>
      <c r="B138" s="645"/>
      <c r="C138" s="38" t="s">
        <v>148</v>
      </c>
      <c r="D138" s="323" t="s">
        <v>300</v>
      </c>
      <c r="E138" s="324">
        <f>E137</f>
        <v>0</v>
      </c>
      <c r="F138" s="146"/>
      <c r="G138" s="19"/>
    </row>
    <row r="139" spans="1:7" s="78" customFormat="1" ht="30" customHeight="1">
      <c r="A139" s="646" t="s">
        <v>178</v>
      </c>
      <c r="B139" s="646"/>
      <c r="C139" s="646"/>
      <c r="D139" s="646"/>
      <c r="E139" s="646"/>
      <c r="F139" s="408"/>
      <c r="G139" s="19"/>
    </row>
    <row r="140" spans="1:7" s="79" customFormat="1" ht="19.5" customHeight="1">
      <c r="A140" s="641" t="s">
        <v>702</v>
      </c>
      <c r="B140" s="641"/>
      <c r="C140" s="641"/>
      <c r="D140" s="641"/>
      <c r="E140" s="641"/>
      <c r="F140" s="416"/>
      <c r="G140" s="27"/>
    </row>
    <row r="141" spans="1:7" s="79" customFormat="1" ht="17.25" customHeight="1">
      <c r="A141" s="643" t="s">
        <v>7</v>
      </c>
      <c r="B141" s="643"/>
      <c r="C141" s="643"/>
      <c r="D141" s="643"/>
      <c r="E141" s="643"/>
      <c r="F141" s="643"/>
      <c r="G141" s="27"/>
    </row>
    <row r="142" spans="1:7" s="78" customFormat="1" ht="16.5" customHeight="1">
      <c r="A142" s="649" t="s">
        <v>179</v>
      </c>
      <c r="B142" s="649"/>
      <c r="C142" s="649"/>
      <c r="D142" s="649"/>
      <c r="E142" s="649"/>
      <c r="F142" s="649"/>
      <c r="G142" s="19"/>
    </row>
    <row r="143" spans="1:8" s="84" customFormat="1" ht="39.75" customHeight="1">
      <c r="A143" s="118" t="s">
        <v>293</v>
      </c>
      <c r="B143" s="118" t="s">
        <v>290</v>
      </c>
      <c r="C143" s="118" t="s">
        <v>489</v>
      </c>
      <c r="D143" s="118" t="s">
        <v>490</v>
      </c>
      <c r="E143" s="137" t="s">
        <v>309</v>
      </c>
      <c r="F143" s="115" t="s">
        <v>491</v>
      </c>
      <c r="G143" s="155"/>
      <c r="H143" s="99"/>
    </row>
    <row r="144" spans="1:8" s="78" customFormat="1" ht="12.75">
      <c r="A144" s="131">
        <v>1</v>
      </c>
      <c r="B144" s="131">
        <v>2</v>
      </c>
      <c r="C144" s="131">
        <v>3</v>
      </c>
      <c r="D144" s="131">
        <v>4</v>
      </c>
      <c r="E144" s="132">
        <v>5</v>
      </c>
      <c r="F144" s="326">
        <v>6</v>
      </c>
      <c r="G144" s="325"/>
      <c r="H144" s="100"/>
    </row>
    <row r="145" spans="1:8" s="78" customFormat="1" ht="15.75">
      <c r="A145" s="339" t="s">
        <v>152</v>
      </c>
      <c r="B145" s="69" t="s">
        <v>720</v>
      </c>
      <c r="C145" s="38">
        <v>9</v>
      </c>
      <c r="D145" s="38">
        <v>12</v>
      </c>
      <c r="E145" s="323">
        <v>445</v>
      </c>
      <c r="F145" s="71">
        <f>C145*D145*E145+0.84</f>
        <v>48060.84</v>
      </c>
      <c r="G145" s="147"/>
      <c r="H145" s="86"/>
    </row>
    <row r="146" spans="1:8" s="78" customFormat="1" ht="31.5">
      <c r="A146" s="339" t="s">
        <v>719</v>
      </c>
      <c r="B146" s="69" t="s">
        <v>721</v>
      </c>
      <c r="C146" s="38">
        <v>2</v>
      </c>
      <c r="D146" s="38">
        <v>12</v>
      </c>
      <c r="E146" s="323">
        <v>216</v>
      </c>
      <c r="F146" s="71">
        <f aca="true" t="shared" si="6" ref="F146:F151">C146*D146*E146</f>
        <v>5184</v>
      </c>
      <c r="G146" s="147"/>
      <c r="H146" s="86"/>
    </row>
    <row r="147" spans="1:8" s="78" customFormat="1" ht="20.25" customHeight="1">
      <c r="A147" s="339" t="s">
        <v>153</v>
      </c>
      <c r="B147" s="69" t="s">
        <v>159</v>
      </c>
      <c r="C147" s="38"/>
      <c r="D147" s="38"/>
      <c r="E147" s="323"/>
      <c r="F147" s="71">
        <f t="shared" si="6"/>
        <v>0</v>
      </c>
      <c r="G147" s="147"/>
      <c r="H147" s="86"/>
    </row>
    <row r="148" spans="1:8" s="78" customFormat="1" ht="31.5">
      <c r="A148" s="339" t="s">
        <v>175</v>
      </c>
      <c r="B148" s="133" t="s">
        <v>160</v>
      </c>
      <c r="C148" s="38">
        <v>1</v>
      </c>
      <c r="D148" s="38">
        <v>12</v>
      </c>
      <c r="E148" s="323">
        <v>80</v>
      </c>
      <c r="F148" s="71">
        <f t="shared" si="6"/>
        <v>960</v>
      </c>
      <c r="G148" s="147"/>
      <c r="H148" s="86"/>
    </row>
    <row r="149" spans="1:8" s="78" customFormat="1" ht="32.25" customHeight="1">
      <c r="A149" s="339" t="s">
        <v>176</v>
      </c>
      <c r="B149" s="133" t="s">
        <v>161</v>
      </c>
      <c r="C149" s="38">
        <v>1</v>
      </c>
      <c r="D149" s="38">
        <v>12</v>
      </c>
      <c r="E149" s="323">
        <v>3050</v>
      </c>
      <c r="F149" s="71">
        <f t="shared" si="6"/>
        <v>36600</v>
      </c>
      <c r="G149" s="147"/>
      <c r="H149" s="86"/>
    </row>
    <row r="150" spans="1:8" s="78" customFormat="1" ht="45" customHeight="1">
      <c r="A150" s="339" t="s">
        <v>177</v>
      </c>
      <c r="B150" s="133" t="s">
        <v>385</v>
      </c>
      <c r="C150" s="38">
        <v>1</v>
      </c>
      <c r="D150" s="38">
        <v>1</v>
      </c>
      <c r="E150" s="323">
        <v>1750</v>
      </c>
      <c r="F150" s="71">
        <f t="shared" si="6"/>
        <v>1750</v>
      </c>
      <c r="G150" s="147"/>
      <c r="H150" s="86"/>
    </row>
    <row r="151" spans="1:8" s="93" customFormat="1" ht="18" customHeight="1">
      <c r="A151" s="633" t="s">
        <v>337</v>
      </c>
      <c r="B151" s="634"/>
      <c r="C151" s="123"/>
      <c r="D151" s="123"/>
      <c r="E151" s="405"/>
      <c r="F151" s="71">
        <f t="shared" si="6"/>
        <v>0</v>
      </c>
      <c r="G151" s="147"/>
      <c r="H151" s="96"/>
    </row>
    <row r="152" spans="1:8" s="78" customFormat="1" ht="24.75" customHeight="1">
      <c r="A152" s="633" t="s">
        <v>338</v>
      </c>
      <c r="B152" s="634"/>
      <c r="C152" s="123"/>
      <c r="D152" s="123"/>
      <c r="E152" s="405"/>
      <c r="F152" s="71">
        <f>SUM(F145:F151)</f>
        <v>92554.84</v>
      </c>
      <c r="G152" s="147"/>
      <c r="H152" s="80"/>
    </row>
    <row r="153" spans="1:8" s="78" customFormat="1" ht="23.25" customHeight="1" hidden="1">
      <c r="A153" s="641" t="s">
        <v>422</v>
      </c>
      <c r="B153" s="641"/>
      <c r="C153" s="169"/>
      <c r="D153" s="169"/>
      <c r="E153" s="169"/>
      <c r="F153" s="169"/>
      <c r="G153" s="35"/>
      <c r="H153" s="80"/>
    </row>
    <row r="154" spans="1:8" s="78" customFormat="1" ht="33.75" customHeight="1">
      <c r="A154" s="665" t="s">
        <v>193</v>
      </c>
      <c r="B154" s="665"/>
      <c r="C154" s="665"/>
      <c r="D154" s="665"/>
      <c r="E154" s="665"/>
      <c r="F154" s="410"/>
      <c r="G154" s="35"/>
      <c r="H154" s="80"/>
    </row>
    <row r="155" spans="1:7" s="84" customFormat="1" ht="30.75" customHeight="1">
      <c r="A155" s="115" t="s">
        <v>293</v>
      </c>
      <c r="B155" s="115" t="s">
        <v>290</v>
      </c>
      <c r="C155" s="115" t="s">
        <v>310</v>
      </c>
      <c r="D155" s="115" t="s">
        <v>311</v>
      </c>
      <c r="E155" s="115" t="s">
        <v>166</v>
      </c>
      <c r="F155" s="155"/>
      <c r="G155" s="20"/>
    </row>
    <row r="156" spans="1:7" s="78" customFormat="1" ht="11.25" customHeight="1">
      <c r="A156" s="326">
        <v>1</v>
      </c>
      <c r="B156" s="326">
        <v>2</v>
      </c>
      <c r="C156" s="326">
        <v>3</v>
      </c>
      <c r="D156" s="326">
        <v>4</v>
      </c>
      <c r="E156" s="326">
        <v>5</v>
      </c>
      <c r="F156" s="325"/>
      <c r="G156" s="19"/>
    </row>
    <row r="157" spans="1:7" s="78" customFormat="1" ht="24.75" customHeight="1">
      <c r="A157" s="311" t="s">
        <v>154</v>
      </c>
      <c r="B157" s="457" t="s">
        <v>667</v>
      </c>
      <c r="C157" s="455">
        <v>61</v>
      </c>
      <c r="D157" s="456">
        <v>10000</v>
      </c>
      <c r="E157" s="134">
        <f>C157*D157</f>
        <v>610000</v>
      </c>
      <c r="F157" s="68"/>
      <c r="G157" s="19"/>
    </row>
    <row r="158" spans="1:7" s="78" customFormat="1" ht="18" customHeight="1">
      <c r="A158" s="311" t="s">
        <v>155</v>
      </c>
      <c r="B158" s="120"/>
      <c r="C158" s="166"/>
      <c r="D158" s="71"/>
      <c r="E158" s="134">
        <f>C158*D158</f>
        <v>0</v>
      </c>
      <c r="F158" s="68"/>
      <c r="G158" s="19"/>
    </row>
    <row r="159" spans="1:7" s="78" customFormat="1" ht="25.5" customHeight="1">
      <c r="A159" s="628" t="s">
        <v>338</v>
      </c>
      <c r="B159" s="628"/>
      <c r="C159" s="70" t="s">
        <v>148</v>
      </c>
      <c r="D159" s="71" t="s">
        <v>300</v>
      </c>
      <c r="E159" s="134">
        <f>SUM(E157:E158)</f>
        <v>610000</v>
      </c>
      <c r="F159" s="147"/>
      <c r="G159" s="19"/>
    </row>
    <row r="160" spans="1:7" s="78" customFormat="1" ht="21" customHeight="1">
      <c r="A160" s="164"/>
      <c r="B160" s="164"/>
      <c r="C160" s="170"/>
      <c r="D160" s="68"/>
      <c r="E160" s="147"/>
      <c r="F160" s="147"/>
      <c r="G160" s="19"/>
    </row>
    <row r="161" spans="1:7" s="78" customFormat="1" ht="15.75" customHeight="1">
      <c r="A161" s="637" t="s">
        <v>194</v>
      </c>
      <c r="B161" s="637"/>
      <c r="C161" s="637"/>
      <c r="D161" s="637"/>
      <c r="E161" s="637"/>
      <c r="F161" s="400"/>
      <c r="G161" s="19"/>
    </row>
    <row r="162" spans="1:9" s="84" customFormat="1" ht="39" customHeight="1">
      <c r="A162" s="639" t="s">
        <v>293</v>
      </c>
      <c r="B162" s="639" t="s">
        <v>203</v>
      </c>
      <c r="C162" s="640" t="s">
        <v>18</v>
      </c>
      <c r="D162" s="640" t="s">
        <v>333</v>
      </c>
      <c r="E162" s="640" t="s">
        <v>312</v>
      </c>
      <c r="F162" s="667"/>
      <c r="G162" s="136"/>
      <c r="H162" s="101"/>
      <c r="I162" s="101"/>
    </row>
    <row r="163" spans="1:9" s="84" customFormat="1" ht="27.75" customHeight="1">
      <c r="A163" s="639"/>
      <c r="B163" s="639"/>
      <c r="C163" s="640"/>
      <c r="D163" s="640"/>
      <c r="E163" s="640"/>
      <c r="F163" s="667"/>
      <c r="G163" s="155"/>
      <c r="H163" s="101"/>
      <c r="I163" s="101"/>
    </row>
    <row r="164" spans="1:9" s="84" customFormat="1" ht="12.75" customHeight="1">
      <c r="A164" s="115">
        <v>1</v>
      </c>
      <c r="B164" s="115">
        <v>2</v>
      </c>
      <c r="C164" s="115">
        <v>3</v>
      </c>
      <c r="D164" s="115">
        <v>4</v>
      </c>
      <c r="E164" s="115">
        <v>5</v>
      </c>
      <c r="F164" s="155"/>
      <c r="G164" s="139"/>
      <c r="H164" s="83"/>
      <c r="I164" s="83"/>
    </row>
    <row r="165" spans="1:9" s="78" customFormat="1" ht="15.75">
      <c r="A165" s="329" t="s">
        <v>156</v>
      </c>
      <c r="B165" s="330" t="s">
        <v>334</v>
      </c>
      <c r="C165" s="331" t="s">
        <v>300</v>
      </c>
      <c r="D165" s="331" t="s">
        <v>300</v>
      </c>
      <c r="E165" s="331" t="s">
        <v>300</v>
      </c>
      <c r="F165" s="102"/>
      <c r="G165" s="141"/>
      <c r="H165" s="102"/>
      <c r="I165" s="102"/>
    </row>
    <row r="166" spans="1:10" s="78" customFormat="1" ht="15.75">
      <c r="A166" s="119"/>
      <c r="B166" s="142" t="s">
        <v>343</v>
      </c>
      <c r="C166" s="173">
        <v>30378</v>
      </c>
      <c r="D166" s="143">
        <v>5.73</v>
      </c>
      <c r="E166" s="71">
        <f>C166*D166</f>
        <v>174065.94</v>
      </c>
      <c r="F166" s="68"/>
      <c r="G166" s="159"/>
      <c r="H166" s="85"/>
      <c r="I166" s="85"/>
      <c r="J166" s="88"/>
    </row>
    <row r="167" spans="1:10" s="78" customFormat="1" ht="15.75">
      <c r="A167" s="119"/>
      <c r="B167" s="142" t="s">
        <v>344</v>
      </c>
      <c r="C167" s="173">
        <v>30378</v>
      </c>
      <c r="D167" s="143">
        <v>5.73</v>
      </c>
      <c r="E167" s="71">
        <f>C167*D167</f>
        <v>174065.94</v>
      </c>
      <c r="F167" s="68"/>
      <c r="G167" s="159"/>
      <c r="H167" s="85"/>
      <c r="I167" s="85"/>
      <c r="J167" s="88"/>
    </row>
    <row r="168" spans="1:10" s="78" customFormat="1" ht="15.75">
      <c r="A168" s="119"/>
      <c r="B168" s="142" t="s">
        <v>345</v>
      </c>
      <c r="C168" s="173">
        <v>30378</v>
      </c>
      <c r="D168" s="143">
        <v>5.73</v>
      </c>
      <c r="E168" s="71">
        <f>C168*D168</f>
        <v>174065.94</v>
      </c>
      <c r="F168" s="68"/>
      <c r="G168" s="159"/>
      <c r="H168" s="85"/>
      <c r="I168" s="85"/>
      <c r="J168" s="88"/>
    </row>
    <row r="169" spans="1:10" s="78" customFormat="1" ht="15.75">
      <c r="A169" s="119"/>
      <c r="B169" s="145" t="s">
        <v>349</v>
      </c>
      <c r="C169" s="171">
        <f>SUM(C166:C168)</f>
        <v>91134</v>
      </c>
      <c r="D169" s="172" t="s">
        <v>148</v>
      </c>
      <c r="E169" s="134">
        <f>SUM(E166:E168)</f>
        <v>522197.82</v>
      </c>
      <c r="F169" s="68"/>
      <c r="G169" s="147"/>
      <c r="H169" s="96"/>
      <c r="I169" s="96"/>
      <c r="J169" s="88"/>
    </row>
    <row r="170" spans="1:10" s="78" customFormat="1" ht="15.75">
      <c r="A170" s="119"/>
      <c r="B170" s="142" t="s">
        <v>346</v>
      </c>
      <c r="C170" s="173">
        <v>30378</v>
      </c>
      <c r="D170" s="143">
        <v>5.73</v>
      </c>
      <c r="E170" s="71">
        <f>C170*D170</f>
        <v>174065.94</v>
      </c>
      <c r="F170" s="68"/>
      <c r="G170" s="159"/>
      <c r="H170" s="85"/>
      <c r="I170" s="85"/>
      <c r="J170" s="88"/>
    </row>
    <row r="171" spans="1:10" s="78" customFormat="1" ht="15.75">
      <c r="A171" s="119"/>
      <c r="B171" s="142" t="s">
        <v>347</v>
      </c>
      <c r="C171" s="173">
        <v>30378</v>
      </c>
      <c r="D171" s="143">
        <v>5.73</v>
      </c>
      <c r="E171" s="71">
        <f>C171*D171</f>
        <v>174065.94</v>
      </c>
      <c r="F171" s="68"/>
      <c r="G171" s="159"/>
      <c r="H171" s="85"/>
      <c r="I171" s="85"/>
      <c r="J171" s="88"/>
    </row>
    <row r="172" spans="1:10" s="78" customFormat="1" ht="15.75">
      <c r="A172" s="119"/>
      <c r="B172" s="142" t="s">
        <v>348</v>
      </c>
      <c r="C172" s="173">
        <v>30378</v>
      </c>
      <c r="D172" s="143">
        <v>5.73</v>
      </c>
      <c r="E172" s="71">
        <f>C172*D172</f>
        <v>174065.94</v>
      </c>
      <c r="F172" s="68"/>
      <c r="G172" s="159"/>
      <c r="H172" s="85"/>
      <c r="I172" s="85"/>
      <c r="J172" s="88"/>
    </row>
    <row r="173" spans="1:10" s="78" customFormat="1" ht="15.75">
      <c r="A173" s="119"/>
      <c r="B173" s="145" t="s">
        <v>350</v>
      </c>
      <c r="C173" s="171">
        <f>SUM(C170:C172)</f>
        <v>91134</v>
      </c>
      <c r="D173" s="172" t="s">
        <v>148</v>
      </c>
      <c r="E173" s="134">
        <f>SUM(E170:E172)</f>
        <v>522197.82</v>
      </c>
      <c r="F173" s="68"/>
      <c r="G173" s="147"/>
      <c r="H173" s="96"/>
      <c r="I173" s="96"/>
      <c r="J173" s="88"/>
    </row>
    <row r="174" spans="1:10" s="78" customFormat="1" ht="15.75">
      <c r="A174" s="119"/>
      <c r="B174" s="142" t="s">
        <v>351</v>
      </c>
      <c r="C174" s="173">
        <v>30378</v>
      </c>
      <c r="D174" s="143">
        <v>5.73</v>
      </c>
      <c r="E174" s="71">
        <f>C174*D174</f>
        <v>174065.94</v>
      </c>
      <c r="F174" s="68"/>
      <c r="G174" s="159"/>
      <c r="H174" s="85"/>
      <c r="I174" s="85"/>
      <c r="J174" s="88"/>
    </row>
    <row r="175" spans="1:10" s="78" customFormat="1" ht="15.75">
      <c r="A175" s="119"/>
      <c r="B175" s="142" t="s">
        <v>352</v>
      </c>
      <c r="C175" s="173">
        <v>30378</v>
      </c>
      <c r="D175" s="143">
        <v>5.73</v>
      </c>
      <c r="E175" s="71">
        <f>C175*D175</f>
        <v>174065.94</v>
      </c>
      <c r="F175" s="68"/>
      <c r="G175" s="159"/>
      <c r="H175" s="85"/>
      <c r="I175" s="85"/>
      <c r="J175" s="88"/>
    </row>
    <row r="176" spans="1:10" s="78" customFormat="1" ht="15.75">
      <c r="A176" s="119"/>
      <c r="B176" s="142" t="s">
        <v>353</v>
      </c>
      <c r="C176" s="173">
        <v>30378</v>
      </c>
      <c r="D176" s="143">
        <v>5.73</v>
      </c>
      <c r="E176" s="71">
        <f>C176*D176</f>
        <v>174065.94</v>
      </c>
      <c r="F176" s="68"/>
      <c r="G176" s="159"/>
      <c r="H176" s="85"/>
      <c r="I176" s="85"/>
      <c r="J176" s="88"/>
    </row>
    <row r="177" spans="1:10" s="78" customFormat="1" ht="15.75">
      <c r="A177" s="119"/>
      <c r="B177" s="145" t="s">
        <v>145</v>
      </c>
      <c r="C177" s="171">
        <f>SUM(C174:C176)</f>
        <v>91134</v>
      </c>
      <c r="D177" s="172" t="s">
        <v>148</v>
      </c>
      <c r="E177" s="134">
        <f>SUM(E174:E176)</f>
        <v>522197.82</v>
      </c>
      <c r="F177" s="68"/>
      <c r="G177" s="147"/>
      <c r="H177" s="96"/>
      <c r="I177" s="96"/>
      <c r="J177" s="88"/>
    </row>
    <row r="178" spans="1:10" s="78" customFormat="1" ht="15.75">
      <c r="A178" s="119"/>
      <c r="B178" s="142" t="s">
        <v>354</v>
      </c>
      <c r="C178" s="173">
        <v>30378</v>
      </c>
      <c r="D178" s="143">
        <v>5.73</v>
      </c>
      <c r="E178" s="71">
        <f>C178*D178</f>
        <v>174065.94</v>
      </c>
      <c r="F178" s="68"/>
      <c r="G178" s="159"/>
      <c r="H178" s="85"/>
      <c r="I178" s="85"/>
      <c r="J178" s="88"/>
    </row>
    <row r="179" spans="1:10" s="78" customFormat="1" ht="15.75">
      <c r="A179" s="119"/>
      <c r="B179" s="142" t="s">
        <v>355</v>
      </c>
      <c r="C179" s="173">
        <v>30378</v>
      </c>
      <c r="D179" s="143">
        <v>5.73</v>
      </c>
      <c r="E179" s="71">
        <f>C179*D179</f>
        <v>174065.94</v>
      </c>
      <c r="F179" s="68"/>
      <c r="G179" s="159"/>
      <c r="H179" s="85"/>
      <c r="I179" s="85"/>
      <c r="J179" s="88"/>
    </row>
    <row r="180" spans="1:10" s="78" customFormat="1" ht="15.75">
      <c r="A180" s="119"/>
      <c r="B180" s="142" t="s">
        <v>356</v>
      </c>
      <c r="C180" s="173">
        <v>30376</v>
      </c>
      <c r="D180" s="143">
        <v>5.73</v>
      </c>
      <c r="E180" s="71">
        <v>176674.66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5" t="s">
        <v>146</v>
      </c>
      <c r="C181" s="171">
        <f>SUM(C178:C180)</f>
        <v>91132</v>
      </c>
      <c r="D181" s="172" t="s">
        <v>148</v>
      </c>
      <c r="E181" s="134">
        <f>SUM(E178:E180)</f>
        <v>524806.54</v>
      </c>
      <c r="F181" s="147"/>
      <c r="G181" s="147"/>
      <c r="H181" s="96"/>
      <c r="I181" s="96"/>
      <c r="J181" s="88"/>
    </row>
    <row r="182" spans="1:10" s="78" customFormat="1" ht="15.75">
      <c r="A182" s="119"/>
      <c r="B182" s="328" t="s">
        <v>357</v>
      </c>
      <c r="C182" s="134">
        <f>C169+C173+C177+C181</f>
        <v>364534</v>
      </c>
      <c r="D182" s="134" t="s">
        <v>148</v>
      </c>
      <c r="E182" s="134">
        <f>E169+E173+E177+E181</f>
        <v>2091400</v>
      </c>
      <c r="F182" s="147"/>
      <c r="G182" s="147"/>
      <c r="H182" s="96"/>
      <c r="I182" s="96"/>
      <c r="J182" s="88"/>
    </row>
    <row r="183" spans="1:9" s="78" customFormat="1" ht="15.75">
      <c r="A183" s="329" t="s">
        <v>168</v>
      </c>
      <c r="B183" s="330" t="s">
        <v>327</v>
      </c>
      <c r="C183" s="332" t="s">
        <v>300</v>
      </c>
      <c r="D183" s="332" t="s">
        <v>300</v>
      </c>
      <c r="E183" s="332" t="s">
        <v>300</v>
      </c>
      <c r="F183" s="96"/>
      <c r="G183" s="147"/>
      <c r="H183" s="96"/>
      <c r="I183" s="96"/>
    </row>
    <row r="184" spans="1:10" s="78" customFormat="1" ht="15.75">
      <c r="A184" s="119"/>
      <c r="B184" s="142" t="s">
        <v>343</v>
      </c>
      <c r="C184" s="173">
        <v>2980.75</v>
      </c>
      <c r="D184" s="144">
        <v>154.58</v>
      </c>
      <c r="E184" s="71">
        <v>431459.82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344</v>
      </c>
      <c r="C185" s="173">
        <v>2980.75</v>
      </c>
      <c r="D185" s="144">
        <v>154.58</v>
      </c>
      <c r="E185" s="71">
        <v>455542.42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345</v>
      </c>
      <c r="C186" s="173">
        <v>2980.75</v>
      </c>
      <c r="D186" s="144">
        <v>154.58</v>
      </c>
      <c r="E186" s="71">
        <v>318786.73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349</v>
      </c>
      <c r="C187" s="171">
        <f>SUM(C184:C186)</f>
        <v>8942.25</v>
      </c>
      <c r="D187" s="172" t="s">
        <v>148</v>
      </c>
      <c r="E187" s="134">
        <f>SUM(E184:E186)</f>
        <v>1205788.97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346</v>
      </c>
      <c r="C188" s="173">
        <v>2980.75</v>
      </c>
      <c r="D188" s="144">
        <v>154.58</v>
      </c>
      <c r="E188" s="71">
        <v>426342.37</v>
      </c>
      <c r="F188" s="68"/>
      <c r="G188" s="327"/>
      <c r="H188" s="340"/>
      <c r="I188" s="85"/>
      <c r="J188" s="88"/>
    </row>
    <row r="189" spans="1:10" s="78" customFormat="1" ht="15.75">
      <c r="A189" s="119"/>
      <c r="B189" s="142" t="s">
        <v>347</v>
      </c>
      <c r="C189" s="173">
        <v>2980.75</v>
      </c>
      <c r="D189" s="144">
        <v>154.58</v>
      </c>
      <c r="E189" s="71">
        <f>C189*D189</f>
        <v>460764.335</v>
      </c>
      <c r="F189" s="68"/>
      <c r="G189" s="327"/>
      <c r="H189" s="340"/>
      <c r="I189" s="85"/>
      <c r="J189" s="88"/>
    </row>
    <row r="190" spans="1:10" s="78" customFormat="1" ht="15.75">
      <c r="A190" s="119"/>
      <c r="B190" s="142" t="s">
        <v>348</v>
      </c>
      <c r="C190" s="173">
        <v>2980.75</v>
      </c>
      <c r="D190" s="144">
        <v>154.58</v>
      </c>
      <c r="E190" s="71">
        <f>C190*D190</f>
        <v>460764.335</v>
      </c>
      <c r="F190" s="68"/>
      <c r="G190" s="327"/>
      <c r="H190" s="340"/>
      <c r="I190" s="85"/>
      <c r="J190" s="88"/>
    </row>
    <row r="191" spans="1:10" s="78" customFormat="1" ht="15.75">
      <c r="A191" s="119"/>
      <c r="B191" s="145" t="s">
        <v>350</v>
      </c>
      <c r="C191" s="171">
        <f>SUM(C188:C190)</f>
        <v>8942.25</v>
      </c>
      <c r="D191" s="172" t="s">
        <v>148</v>
      </c>
      <c r="E191" s="134">
        <f>SUM(E188:E190)</f>
        <v>1347871.04</v>
      </c>
      <c r="F191" s="147"/>
      <c r="G191" s="147"/>
      <c r="H191" s="96"/>
      <c r="I191" s="96"/>
      <c r="J191" s="88"/>
    </row>
    <row r="192" spans="1:10" s="78" customFormat="1" ht="15.75">
      <c r="A192" s="119"/>
      <c r="B192" s="142" t="s">
        <v>351</v>
      </c>
      <c r="C192" s="173">
        <v>2980.75</v>
      </c>
      <c r="D192" s="144">
        <v>154.58</v>
      </c>
      <c r="E192" s="71">
        <f>C192*D192</f>
        <v>460764.335</v>
      </c>
      <c r="F192" s="68"/>
      <c r="G192" s="159"/>
      <c r="H192" s="85"/>
      <c r="I192" s="85"/>
      <c r="J192" s="88"/>
    </row>
    <row r="193" spans="1:10" s="78" customFormat="1" ht="15.75">
      <c r="A193" s="119"/>
      <c r="B193" s="142" t="s">
        <v>352</v>
      </c>
      <c r="C193" s="173">
        <v>2980.75</v>
      </c>
      <c r="D193" s="144">
        <v>154.58</v>
      </c>
      <c r="E193" s="71">
        <f>C193*D193</f>
        <v>460764.335</v>
      </c>
      <c r="F193" s="68"/>
      <c r="G193" s="159"/>
      <c r="H193" s="85"/>
      <c r="I193" s="85"/>
      <c r="J193" s="88"/>
    </row>
    <row r="194" spans="1:10" s="78" customFormat="1" ht="15.75">
      <c r="A194" s="119"/>
      <c r="B194" s="142" t="s">
        <v>353</v>
      </c>
      <c r="C194" s="173">
        <v>2980.75</v>
      </c>
      <c r="D194" s="143">
        <v>154.58</v>
      </c>
      <c r="E194" s="71">
        <f>C194*D194</f>
        <v>460764.335</v>
      </c>
      <c r="F194" s="68"/>
      <c r="G194" s="159"/>
      <c r="H194" s="85"/>
      <c r="I194" s="85"/>
      <c r="J194" s="88"/>
    </row>
    <row r="195" spans="1:10" s="78" customFormat="1" ht="15.75">
      <c r="A195" s="119"/>
      <c r="B195" s="145" t="s">
        <v>145</v>
      </c>
      <c r="C195" s="171">
        <f>SUM(C192:C194)</f>
        <v>8942.25</v>
      </c>
      <c r="D195" s="172" t="s">
        <v>148</v>
      </c>
      <c r="E195" s="134">
        <f>SUM(E192:E194)</f>
        <v>1382293.0050000001</v>
      </c>
      <c r="F195" s="147"/>
      <c r="G195" s="147"/>
      <c r="H195" s="96"/>
      <c r="I195" s="96"/>
      <c r="J195" s="88"/>
    </row>
    <row r="196" spans="1:10" s="78" customFormat="1" ht="15.75">
      <c r="A196" s="119"/>
      <c r="B196" s="142" t="s">
        <v>354</v>
      </c>
      <c r="C196" s="173">
        <v>2980.75</v>
      </c>
      <c r="D196" s="144">
        <v>154.58</v>
      </c>
      <c r="E196" s="71">
        <f>C196*D196</f>
        <v>460764.335</v>
      </c>
      <c r="F196" s="68"/>
      <c r="G196" s="159"/>
      <c r="H196" s="85"/>
      <c r="I196" s="85"/>
      <c r="J196" s="88"/>
    </row>
    <row r="197" spans="1:10" s="78" customFormat="1" ht="15.75">
      <c r="A197" s="119"/>
      <c r="B197" s="142" t="s">
        <v>355</v>
      </c>
      <c r="C197" s="173">
        <v>2980.75</v>
      </c>
      <c r="D197" s="143">
        <v>154.58</v>
      </c>
      <c r="E197" s="71">
        <f>C197*D197</f>
        <v>460764.335</v>
      </c>
      <c r="F197" s="68"/>
      <c r="G197" s="159"/>
      <c r="H197" s="85"/>
      <c r="I197" s="85"/>
      <c r="J197" s="88"/>
    </row>
    <row r="198" spans="1:10" s="78" customFormat="1" ht="15.75">
      <c r="A198" s="119"/>
      <c r="B198" s="142" t="s">
        <v>356</v>
      </c>
      <c r="C198" s="173">
        <v>2980.75</v>
      </c>
      <c r="D198" s="144">
        <v>154.58</v>
      </c>
      <c r="E198" s="71">
        <v>460792.31</v>
      </c>
      <c r="F198" s="68"/>
      <c r="G198" s="159"/>
      <c r="H198" s="85"/>
      <c r="I198" s="85"/>
      <c r="J198" s="88"/>
    </row>
    <row r="199" spans="1:10" s="78" customFormat="1" ht="15.75">
      <c r="A199" s="119"/>
      <c r="B199" s="145" t="s">
        <v>147</v>
      </c>
      <c r="C199" s="171">
        <f>SUM(C196:C198)</f>
        <v>8942.25</v>
      </c>
      <c r="D199" s="172" t="s">
        <v>148</v>
      </c>
      <c r="E199" s="134">
        <f>E196+E197+E198</f>
        <v>1382320.98</v>
      </c>
      <c r="F199" s="147"/>
      <c r="G199" s="147"/>
      <c r="H199" s="96"/>
      <c r="I199" s="96"/>
      <c r="J199" s="88"/>
    </row>
    <row r="200" spans="1:10" s="78" customFormat="1" ht="15.75">
      <c r="A200" s="119"/>
      <c r="B200" s="328" t="s">
        <v>357</v>
      </c>
      <c r="C200" s="134">
        <f>C187+C191+C195+C199</f>
        <v>35769</v>
      </c>
      <c r="D200" s="134" t="s">
        <v>148</v>
      </c>
      <c r="E200" s="134">
        <v>5318273.99</v>
      </c>
      <c r="F200" s="147"/>
      <c r="G200" s="147"/>
      <c r="H200" s="96"/>
      <c r="I200" s="96"/>
      <c r="J200" s="88"/>
    </row>
    <row r="201" spans="1:9" s="78" customFormat="1" ht="15.75">
      <c r="A201" s="329" t="s">
        <v>169</v>
      </c>
      <c r="B201" s="330" t="s">
        <v>328</v>
      </c>
      <c r="C201" s="332" t="s">
        <v>300</v>
      </c>
      <c r="D201" s="332" t="s">
        <v>300</v>
      </c>
      <c r="E201" s="332" t="s">
        <v>300</v>
      </c>
      <c r="F201" s="96"/>
      <c r="G201" s="147"/>
      <c r="H201" s="96"/>
      <c r="I201" s="96"/>
    </row>
    <row r="202" spans="1:11" s="78" customFormat="1" ht="15.75">
      <c r="A202" s="119"/>
      <c r="B202" s="142" t="s">
        <v>343</v>
      </c>
      <c r="C202" s="173">
        <v>1228</v>
      </c>
      <c r="D202" s="174">
        <v>11.36</v>
      </c>
      <c r="E202" s="71">
        <f>C202*D202</f>
        <v>13950.08</v>
      </c>
      <c r="F202" s="68"/>
      <c r="G202" s="159"/>
      <c r="H202" s="85"/>
      <c r="I202" s="85"/>
      <c r="J202" s="88"/>
      <c r="K202" s="88"/>
    </row>
    <row r="203" spans="1:11" s="78" customFormat="1" ht="15.75">
      <c r="A203" s="119"/>
      <c r="B203" s="142" t="s">
        <v>344</v>
      </c>
      <c r="C203" s="173">
        <v>1228</v>
      </c>
      <c r="D203" s="175">
        <v>11.36</v>
      </c>
      <c r="E203" s="71">
        <f>C203*D203</f>
        <v>13950.08</v>
      </c>
      <c r="F203" s="68"/>
      <c r="G203" s="159"/>
      <c r="H203" s="85"/>
      <c r="I203" s="85"/>
      <c r="J203" s="88"/>
      <c r="K203" s="88"/>
    </row>
    <row r="204" spans="1:11" s="78" customFormat="1" ht="15.75">
      <c r="A204" s="119"/>
      <c r="B204" s="142" t="s">
        <v>345</v>
      </c>
      <c r="C204" s="173">
        <v>1228</v>
      </c>
      <c r="D204" s="175">
        <v>11.36</v>
      </c>
      <c r="E204" s="71">
        <f>C204*D204</f>
        <v>13950.08</v>
      </c>
      <c r="F204" s="68"/>
      <c r="G204" s="159"/>
      <c r="H204" s="85"/>
      <c r="I204" s="85"/>
      <c r="J204" s="88"/>
      <c r="K204" s="88"/>
    </row>
    <row r="205" spans="1:11" s="78" customFormat="1" ht="15.75">
      <c r="A205" s="119"/>
      <c r="B205" s="145" t="s">
        <v>349</v>
      </c>
      <c r="C205" s="171">
        <f>SUM(C202:C204)</f>
        <v>3684</v>
      </c>
      <c r="D205" s="172" t="s">
        <v>148</v>
      </c>
      <c r="E205" s="134">
        <f>SUM(E202:E204)</f>
        <v>41850.24</v>
      </c>
      <c r="F205" s="147"/>
      <c r="G205" s="147"/>
      <c r="H205" s="96"/>
      <c r="I205" s="89"/>
      <c r="J205" s="88"/>
      <c r="K205" s="88"/>
    </row>
    <row r="206" spans="1:11" s="78" customFormat="1" ht="15.75">
      <c r="A206" s="119"/>
      <c r="B206" s="142" t="s">
        <v>346</v>
      </c>
      <c r="C206" s="173">
        <v>1228</v>
      </c>
      <c r="D206" s="175">
        <v>11.36</v>
      </c>
      <c r="E206" s="71">
        <f>C206*D206</f>
        <v>13950.08</v>
      </c>
      <c r="F206" s="68"/>
      <c r="G206" s="159"/>
      <c r="H206" s="85"/>
      <c r="I206" s="85"/>
      <c r="J206" s="88"/>
      <c r="K206" s="88"/>
    </row>
    <row r="207" spans="1:11" s="78" customFormat="1" ht="15.75">
      <c r="A207" s="119"/>
      <c r="B207" s="142" t="s">
        <v>347</v>
      </c>
      <c r="C207" s="173">
        <v>1228</v>
      </c>
      <c r="D207" s="175">
        <v>11.36</v>
      </c>
      <c r="E207" s="71">
        <f>C207*D207</f>
        <v>13950.08</v>
      </c>
      <c r="F207" s="68"/>
      <c r="G207" s="159"/>
      <c r="H207" s="85"/>
      <c r="I207" s="85"/>
      <c r="J207" s="88"/>
      <c r="K207" s="88"/>
    </row>
    <row r="208" spans="1:11" s="78" customFormat="1" ht="15.75">
      <c r="A208" s="119"/>
      <c r="B208" s="142" t="s">
        <v>348</v>
      </c>
      <c r="C208" s="173">
        <v>1228</v>
      </c>
      <c r="D208" s="175">
        <v>11.36</v>
      </c>
      <c r="E208" s="71">
        <f>C208*D208</f>
        <v>13950.08</v>
      </c>
      <c r="F208" s="68"/>
      <c r="G208" s="159"/>
      <c r="H208" s="85"/>
      <c r="I208" s="85"/>
      <c r="J208" s="88"/>
      <c r="K208" s="88"/>
    </row>
    <row r="209" spans="1:11" s="78" customFormat="1" ht="15.75">
      <c r="A209" s="119"/>
      <c r="B209" s="145" t="s">
        <v>350</v>
      </c>
      <c r="C209" s="171">
        <f>SUM(C206:C208)</f>
        <v>3684</v>
      </c>
      <c r="D209" s="172" t="s">
        <v>148</v>
      </c>
      <c r="E209" s="134">
        <f>SUM(E206:E208)</f>
        <v>41850.24</v>
      </c>
      <c r="F209" s="147"/>
      <c r="G209" s="147"/>
      <c r="H209" s="96"/>
      <c r="I209" s="89"/>
      <c r="J209" s="88"/>
      <c r="K209" s="88"/>
    </row>
    <row r="210" spans="1:11" s="78" customFormat="1" ht="15.75">
      <c r="A210" s="119"/>
      <c r="B210" s="142" t="s">
        <v>351</v>
      </c>
      <c r="C210" s="173">
        <v>1228</v>
      </c>
      <c r="D210" s="175">
        <v>11.36</v>
      </c>
      <c r="E210" s="71">
        <f>C210*D210</f>
        <v>13950.08</v>
      </c>
      <c r="F210" s="68"/>
      <c r="G210" s="159"/>
      <c r="H210" s="85"/>
      <c r="I210" s="85"/>
      <c r="J210" s="88"/>
      <c r="K210" s="88"/>
    </row>
    <row r="211" spans="1:11" s="78" customFormat="1" ht="15.75">
      <c r="A211" s="119"/>
      <c r="B211" s="142" t="s">
        <v>352</v>
      </c>
      <c r="C211" s="173">
        <v>1228</v>
      </c>
      <c r="D211" s="175">
        <v>11.36</v>
      </c>
      <c r="E211" s="71">
        <f>C211*D211</f>
        <v>13950.08</v>
      </c>
      <c r="F211" s="68"/>
      <c r="G211" s="159"/>
      <c r="H211" s="85"/>
      <c r="I211" s="85"/>
      <c r="J211" s="88"/>
      <c r="K211" s="88"/>
    </row>
    <row r="212" spans="1:11" s="78" customFormat="1" ht="15.75">
      <c r="A212" s="119"/>
      <c r="B212" s="142" t="s">
        <v>353</v>
      </c>
      <c r="C212" s="173">
        <v>1228</v>
      </c>
      <c r="D212" s="143">
        <v>11.36</v>
      </c>
      <c r="E212" s="71">
        <f>C212*D212</f>
        <v>13950.08</v>
      </c>
      <c r="F212" s="68"/>
      <c r="G212" s="159"/>
      <c r="H212" s="85"/>
      <c r="I212" s="85"/>
      <c r="J212" s="88"/>
      <c r="K212" s="88"/>
    </row>
    <row r="213" spans="1:11" s="78" customFormat="1" ht="15.75">
      <c r="A213" s="119"/>
      <c r="B213" s="145" t="s">
        <v>145</v>
      </c>
      <c r="C213" s="171">
        <f>SUM(C210:C212)</f>
        <v>3684</v>
      </c>
      <c r="D213" s="172" t="s">
        <v>148</v>
      </c>
      <c r="E213" s="134">
        <f>SUM(E210:E212)</f>
        <v>41850.24</v>
      </c>
      <c r="F213" s="147"/>
      <c r="G213" s="147"/>
      <c r="H213" s="96"/>
      <c r="I213" s="89"/>
      <c r="J213" s="88"/>
      <c r="K213" s="88"/>
    </row>
    <row r="214" spans="1:11" s="78" customFormat="1" ht="15.75">
      <c r="A214" s="119"/>
      <c r="B214" s="142" t="s">
        <v>354</v>
      </c>
      <c r="C214" s="173">
        <v>1228</v>
      </c>
      <c r="D214" s="143">
        <v>11.36</v>
      </c>
      <c r="E214" s="71">
        <f>C214*D214</f>
        <v>13950.08</v>
      </c>
      <c r="F214" s="68"/>
      <c r="G214" s="159"/>
      <c r="H214" s="85"/>
      <c r="I214" s="85"/>
      <c r="J214" s="88"/>
      <c r="K214" s="88"/>
    </row>
    <row r="215" spans="1:11" s="78" customFormat="1" ht="15.75">
      <c r="A215" s="119"/>
      <c r="B215" s="142" t="s">
        <v>355</v>
      </c>
      <c r="C215" s="173">
        <v>1228</v>
      </c>
      <c r="D215" s="144">
        <v>11.36</v>
      </c>
      <c r="E215" s="71">
        <f>C215*D215</f>
        <v>13950.08</v>
      </c>
      <c r="F215" s="68"/>
      <c r="G215" s="159"/>
      <c r="H215" s="85"/>
      <c r="I215" s="85"/>
      <c r="J215" s="88"/>
      <c r="K215" s="88"/>
    </row>
    <row r="216" spans="1:11" s="78" customFormat="1" ht="15.75">
      <c r="A216" s="119"/>
      <c r="B216" s="142" t="s">
        <v>356</v>
      </c>
      <c r="C216" s="173">
        <v>1235</v>
      </c>
      <c r="D216" s="175">
        <v>11.36</v>
      </c>
      <c r="E216" s="71">
        <v>14049.12</v>
      </c>
      <c r="F216" s="68"/>
      <c r="G216" s="159"/>
      <c r="H216" s="85"/>
      <c r="I216" s="85"/>
      <c r="J216" s="88"/>
      <c r="K216" s="88"/>
    </row>
    <row r="217" spans="1:11" s="78" customFormat="1" ht="15.75">
      <c r="A217" s="119"/>
      <c r="B217" s="145" t="s">
        <v>146</v>
      </c>
      <c r="C217" s="171">
        <f>SUM(C214:C216)</f>
        <v>3691</v>
      </c>
      <c r="D217" s="172" t="s">
        <v>148</v>
      </c>
      <c r="E217" s="134">
        <f>E214+E215+E216</f>
        <v>41949.28</v>
      </c>
      <c r="F217" s="147"/>
      <c r="G217" s="147"/>
      <c r="H217" s="96"/>
      <c r="I217" s="89"/>
      <c r="J217" s="88"/>
      <c r="K217" s="88"/>
    </row>
    <row r="218" spans="1:11" s="78" customFormat="1" ht="15.75">
      <c r="A218" s="119"/>
      <c r="B218" s="328" t="s">
        <v>357</v>
      </c>
      <c r="C218" s="134">
        <f>C205+C209+C213+C217</f>
        <v>14743</v>
      </c>
      <c r="D218" s="134" t="s">
        <v>148</v>
      </c>
      <c r="E218" s="134">
        <f>E205+E209+E213+E217</f>
        <v>167500</v>
      </c>
      <c r="F218" s="147"/>
      <c r="G218" s="147"/>
      <c r="H218" s="96"/>
      <c r="I218" s="96"/>
      <c r="J218" s="88"/>
      <c r="K218" s="88"/>
    </row>
    <row r="219" spans="1:9" s="78" customFormat="1" ht="15.75">
      <c r="A219" s="329" t="s">
        <v>180</v>
      </c>
      <c r="B219" s="330" t="s">
        <v>329</v>
      </c>
      <c r="C219" s="332" t="s">
        <v>300</v>
      </c>
      <c r="D219" s="332" t="s">
        <v>300</v>
      </c>
      <c r="E219" s="332" t="s">
        <v>300</v>
      </c>
      <c r="F219" s="96"/>
      <c r="G219" s="147"/>
      <c r="H219" s="96"/>
      <c r="I219" s="96"/>
    </row>
    <row r="220" spans="1:10" s="78" customFormat="1" ht="15.75">
      <c r="A220" s="119"/>
      <c r="B220" s="142" t="s">
        <v>343</v>
      </c>
      <c r="C220" s="173">
        <v>3905.66</v>
      </c>
      <c r="D220" s="174">
        <v>16.28</v>
      </c>
      <c r="E220" s="71">
        <f>C220*D220</f>
        <v>63584.1448</v>
      </c>
      <c r="F220" s="68"/>
      <c r="G220" s="159"/>
      <c r="H220" s="85"/>
      <c r="I220" s="85"/>
      <c r="J220" s="88"/>
    </row>
    <row r="221" spans="1:10" s="78" customFormat="1" ht="15.75">
      <c r="A221" s="119"/>
      <c r="B221" s="142" t="s">
        <v>344</v>
      </c>
      <c r="C221" s="173">
        <v>3905.66</v>
      </c>
      <c r="D221" s="175">
        <v>16.28</v>
      </c>
      <c r="E221" s="71">
        <f>C221*D221</f>
        <v>63584.1448</v>
      </c>
      <c r="F221" s="68"/>
      <c r="G221" s="159"/>
      <c r="H221" s="85"/>
      <c r="I221" s="85"/>
      <c r="J221" s="88"/>
    </row>
    <row r="222" spans="1:10" s="78" customFormat="1" ht="15.75">
      <c r="A222" s="119"/>
      <c r="B222" s="142" t="s">
        <v>345</v>
      </c>
      <c r="C222" s="173">
        <v>3905.66</v>
      </c>
      <c r="D222" s="175">
        <v>16.28</v>
      </c>
      <c r="E222" s="71">
        <f>C222*D222</f>
        <v>63584.1448</v>
      </c>
      <c r="F222" s="68"/>
      <c r="G222" s="159"/>
      <c r="H222" s="85"/>
      <c r="I222" s="85"/>
      <c r="J222" s="88"/>
    </row>
    <row r="223" spans="1:10" s="78" customFormat="1" ht="15.75">
      <c r="A223" s="119"/>
      <c r="B223" s="145" t="s">
        <v>349</v>
      </c>
      <c r="C223" s="171">
        <f>SUM(C220:C222)</f>
        <v>11716.98</v>
      </c>
      <c r="D223" s="172" t="s">
        <v>148</v>
      </c>
      <c r="E223" s="134">
        <f>SUM(E220:E222)</f>
        <v>190752.4344</v>
      </c>
      <c r="F223" s="147"/>
      <c r="G223" s="147"/>
      <c r="H223" s="96"/>
      <c r="I223" s="96"/>
      <c r="J223" s="88"/>
    </row>
    <row r="224" spans="1:10" s="78" customFormat="1" ht="15.75">
      <c r="A224" s="119"/>
      <c r="B224" s="142" t="s">
        <v>346</v>
      </c>
      <c r="C224" s="173">
        <v>3905.66</v>
      </c>
      <c r="D224" s="175">
        <v>16.28</v>
      </c>
      <c r="E224" s="71">
        <f>C224*D224</f>
        <v>63584.1448</v>
      </c>
      <c r="F224" s="68"/>
      <c r="G224" s="159"/>
      <c r="H224" s="85"/>
      <c r="I224" s="85"/>
      <c r="J224" s="88"/>
    </row>
    <row r="225" spans="1:10" s="78" customFormat="1" ht="15.75">
      <c r="A225" s="119"/>
      <c r="B225" s="142" t="s">
        <v>347</v>
      </c>
      <c r="C225" s="173">
        <v>3905.66</v>
      </c>
      <c r="D225" s="175">
        <v>16.28</v>
      </c>
      <c r="E225" s="71">
        <f>C225*D225</f>
        <v>63584.1448</v>
      </c>
      <c r="F225" s="68"/>
      <c r="G225" s="159"/>
      <c r="H225" s="85"/>
      <c r="I225" s="85"/>
      <c r="J225" s="88"/>
    </row>
    <row r="226" spans="1:10" s="78" customFormat="1" ht="15.75">
      <c r="A226" s="119"/>
      <c r="B226" s="142" t="s">
        <v>348</v>
      </c>
      <c r="C226" s="173">
        <v>3905.66</v>
      </c>
      <c r="D226" s="175">
        <v>16.28</v>
      </c>
      <c r="E226" s="71">
        <f>C226*D226</f>
        <v>63584.1448</v>
      </c>
      <c r="F226" s="68"/>
      <c r="G226" s="159"/>
      <c r="H226" s="85"/>
      <c r="I226" s="85"/>
      <c r="J226" s="88"/>
    </row>
    <row r="227" spans="1:10" s="78" customFormat="1" ht="15.75">
      <c r="A227" s="119"/>
      <c r="B227" s="145" t="s">
        <v>350</v>
      </c>
      <c r="C227" s="171">
        <f>SUM(C224:C226)</f>
        <v>11716.98</v>
      </c>
      <c r="D227" s="172" t="s">
        <v>148</v>
      </c>
      <c r="E227" s="134">
        <f>E224+E225+E226</f>
        <v>190752.4344</v>
      </c>
      <c r="F227" s="147"/>
      <c r="G227" s="147"/>
      <c r="H227" s="96"/>
      <c r="I227" s="96"/>
      <c r="J227" s="88"/>
    </row>
    <row r="228" spans="1:10" s="78" customFormat="1" ht="15.75">
      <c r="A228" s="119"/>
      <c r="B228" s="142" t="s">
        <v>351</v>
      </c>
      <c r="C228" s="173">
        <v>3905.66</v>
      </c>
      <c r="D228" s="175">
        <v>16.28</v>
      </c>
      <c r="E228" s="71">
        <f>C228*D228</f>
        <v>63584.1448</v>
      </c>
      <c r="F228" s="68"/>
      <c r="G228" s="159"/>
      <c r="H228" s="85"/>
      <c r="I228" s="85"/>
      <c r="J228" s="88"/>
    </row>
    <row r="229" spans="1:10" s="78" customFormat="1" ht="15.75">
      <c r="A229" s="119"/>
      <c r="B229" s="142" t="s">
        <v>352</v>
      </c>
      <c r="C229" s="173">
        <v>3905.66</v>
      </c>
      <c r="D229" s="175">
        <v>16.28</v>
      </c>
      <c r="E229" s="71">
        <f>C229*D229</f>
        <v>63584.1448</v>
      </c>
      <c r="F229" s="68"/>
      <c r="G229" s="159"/>
      <c r="H229" s="85"/>
      <c r="I229" s="85"/>
      <c r="J229" s="88"/>
    </row>
    <row r="230" spans="1:10" s="78" customFormat="1" ht="15.75">
      <c r="A230" s="119"/>
      <c r="B230" s="142" t="s">
        <v>353</v>
      </c>
      <c r="C230" s="173">
        <v>3905.66</v>
      </c>
      <c r="D230" s="143">
        <v>16.28</v>
      </c>
      <c r="E230" s="71">
        <f>C230*D230</f>
        <v>63584.1448</v>
      </c>
      <c r="F230" s="68"/>
      <c r="G230" s="159"/>
      <c r="H230" s="85"/>
      <c r="I230" s="85"/>
      <c r="J230" s="88"/>
    </row>
    <row r="231" spans="1:10" s="78" customFormat="1" ht="15.75">
      <c r="A231" s="119"/>
      <c r="B231" s="145" t="s">
        <v>145</v>
      </c>
      <c r="C231" s="171">
        <f>SUM(C228:C230)</f>
        <v>11716.98</v>
      </c>
      <c r="D231" s="172" t="s">
        <v>148</v>
      </c>
      <c r="E231" s="134">
        <f>E228+E229+E230</f>
        <v>190752.4344</v>
      </c>
      <c r="F231" s="147"/>
      <c r="G231" s="147"/>
      <c r="H231" s="96"/>
      <c r="I231" s="96"/>
      <c r="J231" s="88"/>
    </row>
    <row r="232" spans="1:10" s="78" customFormat="1" ht="15.75">
      <c r="A232" s="119"/>
      <c r="B232" s="142" t="s">
        <v>354</v>
      </c>
      <c r="C232" s="173">
        <v>3905.66</v>
      </c>
      <c r="D232" s="143">
        <v>16.28</v>
      </c>
      <c r="E232" s="71">
        <f>C232*D232</f>
        <v>63584.1448</v>
      </c>
      <c r="F232" s="68"/>
      <c r="G232" s="159"/>
      <c r="H232" s="85"/>
      <c r="I232" s="85"/>
      <c r="J232" s="88"/>
    </row>
    <row r="233" spans="1:10" s="78" customFormat="1" ht="15.75">
      <c r="A233" s="119"/>
      <c r="B233" s="142" t="s">
        <v>355</v>
      </c>
      <c r="C233" s="173">
        <v>3905.66</v>
      </c>
      <c r="D233" s="144">
        <v>16.28</v>
      </c>
      <c r="E233" s="71">
        <f>C233*D233</f>
        <v>63584.1448</v>
      </c>
      <c r="F233" s="68"/>
      <c r="G233" s="159"/>
      <c r="H233" s="85"/>
      <c r="I233" s="85"/>
      <c r="J233" s="88"/>
    </row>
    <row r="234" spans="1:10" s="78" customFormat="1" ht="15.75">
      <c r="A234" s="119"/>
      <c r="B234" s="142" t="s">
        <v>356</v>
      </c>
      <c r="C234" s="173">
        <v>3905.74</v>
      </c>
      <c r="D234" s="175">
        <v>16.28</v>
      </c>
      <c r="E234" s="71">
        <v>63774.41</v>
      </c>
      <c r="F234" s="68"/>
      <c r="G234" s="159"/>
      <c r="H234" s="85"/>
      <c r="I234" s="85"/>
      <c r="J234" s="88"/>
    </row>
    <row r="235" spans="1:10" s="78" customFormat="1" ht="15.75">
      <c r="A235" s="119"/>
      <c r="B235" s="145" t="s">
        <v>147</v>
      </c>
      <c r="C235" s="171">
        <f>SUM(C232:C234)</f>
        <v>11717.06</v>
      </c>
      <c r="D235" s="134" t="s">
        <v>148</v>
      </c>
      <c r="E235" s="134">
        <f>E232+E233+E234</f>
        <v>190942.6996</v>
      </c>
      <c r="F235" s="147"/>
      <c r="G235" s="147"/>
      <c r="H235" s="96"/>
      <c r="I235" s="96"/>
      <c r="J235" s="88"/>
    </row>
    <row r="236" spans="1:10" s="78" customFormat="1" ht="15.75">
      <c r="A236" s="119"/>
      <c r="B236" s="328" t="s">
        <v>357</v>
      </c>
      <c r="C236" s="134">
        <f>C223+C227+C231+C235</f>
        <v>46868</v>
      </c>
      <c r="D236" s="134" t="s">
        <v>148</v>
      </c>
      <c r="E236" s="134">
        <f>E223+E227+E231+E235</f>
        <v>763200.0027999999</v>
      </c>
      <c r="F236" s="147"/>
      <c r="G236" s="147"/>
      <c r="H236" s="96"/>
      <c r="I236" s="96"/>
      <c r="J236" s="88"/>
    </row>
    <row r="237" spans="1:9" s="78" customFormat="1" ht="15.75">
      <c r="A237" s="119">
        <v>1</v>
      </c>
      <c r="B237" s="168" t="s">
        <v>334</v>
      </c>
      <c r="C237" s="71">
        <f>C182</f>
        <v>364534</v>
      </c>
      <c r="D237" s="71" t="str">
        <f>D182</f>
        <v>х</v>
      </c>
      <c r="E237" s="71">
        <f>E182</f>
        <v>2091400</v>
      </c>
      <c r="F237" s="68"/>
      <c r="G237" s="68"/>
      <c r="H237" s="86"/>
      <c r="I237" s="86"/>
    </row>
    <row r="238" spans="1:9" s="78" customFormat="1" ht="15.75">
      <c r="A238" s="119">
        <v>2</v>
      </c>
      <c r="B238" s="120" t="s">
        <v>327</v>
      </c>
      <c r="C238" s="71">
        <f>C200</f>
        <v>35769</v>
      </c>
      <c r="D238" s="71" t="str">
        <f>D200</f>
        <v>х</v>
      </c>
      <c r="E238" s="71">
        <f>E200</f>
        <v>5318273.99</v>
      </c>
      <c r="F238" s="68"/>
      <c r="G238" s="68"/>
      <c r="H238" s="86"/>
      <c r="I238" s="86"/>
    </row>
    <row r="239" spans="1:9" s="78" customFormat="1" ht="15.75">
      <c r="A239" s="119">
        <v>3</v>
      </c>
      <c r="B239" s="120" t="s">
        <v>328</v>
      </c>
      <c r="C239" s="71">
        <f>C218</f>
        <v>14743</v>
      </c>
      <c r="D239" s="71" t="str">
        <f>D218</f>
        <v>х</v>
      </c>
      <c r="E239" s="71">
        <f>E218</f>
        <v>167500</v>
      </c>
      <c r="F239" s="68"/>
      <c r="G239" s="68"/>
      <c r="H239" s="86"/>
      <c r="I239" s="86"/>
    </row>
    <row r="240" spans="1:9" s="78" customFormat="1" ht="15.75">
      <c r="A240" s="119">
        <v>4</v>
      </c>
      <c r="B240" s="120" t="s">
        <v>329</v>
      </c>
      <c r="C240" s="71">
        <f>C236</f>
        <v>46868</v>
      </c>
      <c r="D240" s="71" t="str">
        <f>D236</f>
        <v>х</v>
      </c>
      <c r="E240" s="71">
        <f>E236</f>
        <v>763200.0027999999</v>
      </c>
      <c r="F240" s="68"/>
      <c r="G240" s="68"/>
      <c r="H240" s="86"/>
      <c r="I240" s="86"/>
    </row>
    <row r="241" spans="1:9" s="78" customFormat="1" ht="15.75">
      <c r="A241" s="119"/>
      <c r="B241" s="120" t="s">
        <v>710</v>
      </c>
      <c r="C241" s="71"/>
      <c r="D241" s="71"/>
      <c r="E241" s="71">
        <v>100772.38</v>
      </c>
      <c r="F241" s="68"/>
      <c r="G241" s="68"/>
      <c r="H241" s="86"/>
      <c r="I241" s="86"/>
    </row>
    <row r="242" spans="1:9" s="78" customFormat="1" ht="22.5" customHeight="1">
      <c r="A242" s="119"/>
      <c r="B242" s="320" t="s">
        <v>496</v>
      </c>
      <c r="C242" s="71" t="s">
        <v>300</v>
      </c>
      <c r="D242" s="71" t="s">
        <v>300</v>
      </c>
      <c r="E242" s="71">
        <f>SUM(E237:E241)</f>
        <v>8441146.3728</v>
      </c>
      <c r="F242" s="147"/>
      <c r="G242" s="147"/>
      <c r="H242" s="96"/>
      <c r="I242" s="96"/>
    </row>
    <row r="243" spans="1:9" s="93" customFormat="1" ht="18" customHeight="1">
      <c r="A243" s="628"/>
      <c r="B243" s="628"/>
      <c r="C243" s="140"/>
      <c r="D243" s="140"/>
      <c r="E243" s="140"/>
      <c r="F243" s="147"/>
      <c r="G243" s="147"/>
      <c r="H243" s="96"/>
      <c r="I243" s="96"/>
    </row>
    <row r="244" spans="1:9" s="93" customFormat="1" ht="21" customHeight="1">
      <c r="A244" s="628" t="s">
        <v>338</v>
      </c>
      <c r="B244" s="628"/>
      <c r="C244" s="140"/>
      <c r="D244" s="140"/>
      <c r="E244" s="134">
        <f>E242</f>
        <v>8441146.3728</v>
      </c>
      <c r="F244" s="147"/>
      <c r="G244" s="147"/>
      <c r="H244" s="96"/>
      <c r="I244" s="96"/>
    </row>
    <row r="245" spans="1:9" s="78" customFormat="1" ht="6.75" customHeight="1">
      <c r="A245" s="117"/>
      <c r="B245" s="35"/>
      <c r="C245" s="35"/>
      <c r="D245" s="35"/>
      <c r="E245" s="35"/>
      <c r="F245" s="35"/>
      <c r="G245" s="35"/>
      <c r="H245" s="341"/>
      <c r="I245" s="82"/>
    </row>
    <row r="246" spans="1:9" s="78" customFormat="1" ht="18" customHeight="1">
      <c r="A246" s="641" t="s">
        <v>669</v>
      </c>
      <c r="B246" s="641"/>
      <c r="C246" s="642"/>
      <c r="D246" s="642"/>
      <c r="E246" s="642"/>
      <c r="F246" s="642"/>
      <c r="G246" s="35"/>
      <c r="H246" s="341"/>
      <c r="I246" s="82"/>
    </row>
    <row r="247" spans="1:9" s="78" customFormat="1" ht="19.5" customHeight="1">
      <c r="A247" s="643" t="s">
        <v>17</v>
      </c>
      <c r="B247" s="643"/>
      <c r="C247" s="643"/>
      <c r="D247" s="643"/>
      <c r="E247" s="643"/>
      <c r="F247" s="643"/>
      <c r="G247" s="35"/>
      <c r="H247" s="341"/>
      <c r="I247" s="82"/>
    </row>
    <row r="248" spans="1:9" s="78" customFormat="1" ht="21" customHeight="1">
      <c r="A248" s="637" t="s">
        <v>492</v>
      </c>
      <c r="B248" s="637"/>
      <c r="C248" s="637"/>
      <c r="D248" s="637"/>
      <c r="E248" s="637"/>
      <c r="F248" s="400"/>
      <c r="G248" s="35"/>
      <c r="H248" s="341"/>
      <c r="I248" s="82"/>
    </row>
    <row r="249" spans="1:9" s="78" customFormat="1" ht="24.75" customHeight="1">
      <c r="A249" s="115" t="s">
        <v>293</v>
      </c>
      <c r="B249" s="115" t="s">
        <v>203</v>
      </c>
      <c r="C249" s="115" t="s">
        <v>291</v>
      </c>
      <c r="D249" s="321" t="s">
        <v>313</v>
      </c>
      <c r="E249" s="115" t="s">
        <v>493</v>
      </c>
      <c r="F249" s="155"/>
      <c r="G249" s="35"/>
      <c r="H249" s="341"/>
      <c r="I249" s="82"/>
    </row>
    <row r="250" spans="1:9" s="78" customFormat="1" ht="18.75" customHeight="1">
      <c r="A250" s="118">
        <v>1</v>
      </c>
      <c r="B250" s="118">
        <v>2</v>
      </c>
      <c r="C250" s="118">
        <v>3</v>
      </c>
      <c r="D250" s="137">
        <v>4</v>
      </c>
      <c r="E250" s="115">
        <v>5</v>
      </c>
      <c r="F250" s="155"/>
      <c r="G250" s="35"/>
      <c r="H250" s="341"/>
      <c r="I250" s="82"/>
    </row>
    <row r="251" spans="1:9" s="78" customFormat="1" ht="18.75" customHeight="1">
      <c r="A251" s="67" t="s">
        <v>181</v>
      </c>
      <c r="B251" s="168"/>
      <c r="C251" s="121"/>
      <c r="D251" s="322"/>
      <c r="E251" s="70"/>
      <c r="F251" s="170"/>
      <c r="G251" s="35"/>
      <c r="H251" s="341"/>
      <c r="I251" s="82"/>
    </row>
    <row r="252" spans="1:9" s="78" customFormat="1" ht="21" customHeight="1">
      <c r="A252" s="644" t="s">
        <v>338</v>
      </c>
      <c r="B252" s="645"/>
      <c r="C252" s="38" t="s">
        <v>148</v>
      </c>
      <c r="D252" s="323" t="s">
        <v>300</v>
      </c>
      <c r="E252" s="324">
        <f>E251</f>
        <v>0</v>
      </c>
      <c r="F252" s="146"/>
      <c r="G252" s="35"/>
      <c r="H252" s="341"/>
      <c r="I252" s="82"/>
    </row>
    <row r="253" spans="1:9" s="78" customFormat="1" ht="20.25" customHeight="1">
      <c r="A253" s="117"/>
      <c r="B253" s="35"/>
      <c r="C253" s="35"/>
      <c r="D253" s="35"/>
      <c r="E253" s="35"/>
      <c r="F253" s="35"/>
      <c r="G253" s="35"/>
      <c r="H253" s="341"/>
      <c r="I253" s="82"/>
    </row>
    <row r="254" spans="1:5" s="400" customFormat="1" ht="15" customHeight="1">
      <c r="A254" s="637" t="s">
        <v>199</v>
      </c>
      <c r="B254" s="637"/>
      <c r="C254" s="666"/>
      <c r="D254" s="666"/>
      <c r="E254" s="666"/>
    </row>
    <row r="255" spans="1:9" s="84" customFormat="1" ht="33" customHeight="1">
      <c r="A255" s="115" t="s">
        <v>293</v>
      </c>
      <c r="B255" s="115" t="s">
        <v>290</v>
      </c>
      <c r="C255" s="115" t="s">
        <v>494</v>
      </c>
      <c r="D255" s="115" t="s">
        <v>335</v>
      </c>
      <c r="E255" s="115" t="s">
        <v>314</v>
      </c>
      <c r="F255" s="128" t="s">
        <v>495</v>
      </c>
      <c r="G255" s="20"/>
      <c r="H255" s="83"/>
      <c r="I255" s="83"/>
    </row>
    <row r="256" spans="1:9" s="84" customFormat="1" ht="12.75">
      <c r="A256" s="115">
        <v>1</v>
      </c>
      <c r="B256" s="115">
        <v>2</v>
      </c>
      <c r="C256" s="115">
        <v>3</v>
      </c>
      <c r="D256" s="115">
        <v>4</v>
      </c>
      <c r="E256" s="115">
        <v>5</v>
      </c>
      <c r="F256" s="115">
        <v>6</v>
      </c>
      <c r="G256" s="20"/>
      <c r="H256" s="83"/>
      <c r="I256" s="83"/>
    </row>
    <row r="257" spans="1:9" s="78" customFormat="1" ht="15.75">
      <c r="A257" s="309" t="s">
        <v>195</v>
      </c>
      <c r="B257" s="43" t="s">
        <v>668</v>
      </c>
      <c r="C257" s="71" t="s">
        <v>680</v>
      </c>
      <c r="D257" s="333">
        <v>653</v>
      </c>
      <c r="E257" s="71">
        <v>12</v>
      </c>
      <c r="F257" s="71">
        <v>7840</v>
      </c>
      <c r="G257" s="19"/>
      <c r="H257" s="82"/>
      <c r="I257" s="82"/>
    </row>
    <row r="258" spans="1:9" s="78" customFormat="1" ht="31.5">
      <c r="A258" s="309" t="s">
        <v>196</v>
      </c>
      <c r="B258" s="43" t="s">
        <v>670</v>
      </c>
      <c r="C258" s="71" t="s">
        <v>546</v>
      </c>
      <c r="D258" s="333">
        <v>7500</v>
      </c>
      <c r="E258" s="71">
        <v>12</v>
      </c>
      <c r="F258" s="71">
        <f aca="true" t="shared" si="7" ref="F258:F274">D258*E258</f>
        <v>90000</v>
      </c>
      <c r="G258" s="19"/>
      <c r="H258" s="82"/>
      <c r="I258" s="82"/>
    </row>
    <row r="259" spans="1:9" s="78" customFormat="1" ht="15.75">
      <c r="A259" s="309" t="s">
        <v>197</v>
      </c>
      <c r="B259" s="43" t="s">
        <v>671</v>
      </c>
      <c r="C259" s="71" t="s">
        <v>680</v>
      </c>
      <c r="D259" s="333">
        <v>1519</v>
      </c>
      <c r="E259" s="71">
        <v>12</v>
      </c>
      <c r="F259" s="71">
        <f t="shared" si="7"/>
        <v>18228</v>
      </c>
      <c r="G259" s="19"/>
      <c r="H259" s="82"/>
      <c r="I259" s="82"/>
    </row>
    <row r="260" spans="1:9" s="78" customFormat="1" ht="15.75">
      <c r="A260" s="309" t="s">
        <v>182</v>
      </c>
      <c r="B260" s="43" t="s">
        <v>671</v>
      </c>
      <c r="C260" s="71" t="s">
        <v>546</v>
      </c>
      <c r="D260" s="71">
        <v>13151.2</v>
      </c>
      <c r="E260" s="71">
        <v>12</v>
      </c>
      <c r="F260" s="71">
        <f t="shared" si="7"/>
        <v>157814.40000000002</v>
      </c>
      <c r="G260" s="19"/>
      <c r="H260" s="82"/>
      <c r="I260" s="82"/>
    </row>
    <row r="261" spans="1:9" s="78" customFormat="1" ht="20.25" customHeight="1">
      <c r="A261" s="309" t="s">
        <v>183</v>
      </c>
      <c r="B261" s="43" t="s">
        <v>672</v>
      </c>
      <c r="C261" s="71" t="s">
        <v>680</v>
      </c>
      <c r="D261" s="71">
        <v>2604</v>
      </c>
      <c r="E261" s="71">
        <v>12</v>
      </c>
      <c r="F261" s="71">
        <f t="shared" si="7"/>
        <v>31248</v>
      </c>
      <c r="G261" s="19"/>
      <c r="H261" s="82"/>
      <c r="I261" s="82"/>
    </row>
    <row r="262" spans="1:9" s="78" customFormat="1" ht="22.5" customHeight="1">
      <c r="A262" s="309" t="s">
        <v>184</v>
      </c>
      <c r="B262" s="43" t="s">
        <v>672</v>
      </c>
      <c r="C262" s="71" t="s">
        <v>546</v>
      </c>
      <c r="D262" s="71">
        <v>725.99</v>
      </c>
      <c r="E262" s="71">
        <v>12</v>
      </c>
      <c r="F262" s="71">
        <f t="shared" si="7"/>
        <v>8711.880000000001</v>
      </c>
      <c r="G262" s="19"/>
      <c r="H262" s="82"/>
      <c r="I262" s="82"/>
    </row>
    <row r="263" spans="1:9" s="78" customFormat="1" ht="18" customHeight="1" hidden="1">
      <c r="A263" s="309"/>
      <c r="B263" s="43" t="s">
        <v>394</v>
      </c>
      <c r="C263" s="71"/>
      <c r="D263" s="71"/>
      <c r="E263" s="71"/>
      <c r="F263" s="71">
        <f t="shared" si="7"/>
        <v>0</v>
      </c>
      <c r="G263" s="19"/>
      <c r="H263" s="82"/>
      <c r="I263" s="82"/>
    </row>
    <row r="264" spans="1:9" s="78" customFormat="1" ht="20.25" customHeight="1">
      <c r="A264" s="309" t="s">
        <v>185</v>
      </c>
      <c r="B264" s="176" t="s">
        <v>673</v>
      </c>
      <c r="C264" s="71" t="s">
        <v>680</v>
      </c>
      <c r="D264" s="71">
        <v>976.5</v>
      </c>
      <c r="E264" s="71">
        <v>12</v>
      </c>
      <c r="F264" s="71">
        <f t="shared" si="7"/>
        <v>11718</v>
      </c>
      <c r="G264" s="19"/>
      <c r="H264" s="82"/>
      <c r="I264" s="82"/>
    </row>
    <row r="265" spans="1:9" s="78" customFormat="1" ht="30.75" customHeight="1">
      <c r="A265" s="309" t="s">
        <v>674</v>
      </c>
      <c r="B265" s="43" t="s">
        <v>679</v>
      </c>
      <c r="C265" s="71" t="s">
        <v>681</v>
      </c>
      <c r="D265" s="71">
        <v>16060.95</v>
      </c>
      <c r="E265" s="71">
        <v>4</v>
      </c>
      <c r="F265" s="71">
        <f t="shared" si="7"/>
        <v>64243.8</v>
      </c>
      <c r="G265" s="19"/>
      <c r="H265" s="82"/>
      <c r="I265" s="82"/>
    </row>
    <row r="266" spans="1:9" s="78" customFormat="1" ht="49.5" customHeight="1">
      <c r="A266" s="309" t="s">
        <v>675</v>
      </c>
      <c r="B266" s="428" t="s">
        <v>683</v>
      </c>
      <c r="C266" s="71" t="s">
        <v>546</v>
      </c>
      <c r="D266" s="71">
        <v>40936.8</v>
      </c>
      <c r="E266" s="71">
        <v>4</v>
      </c>
      <c r="F266" s="71">
        <f t="shared" si="7"/>
        <v>163747.2</v>
      </c>
      <c r="G266" s="19"/>
      <c r="H266" s="82"/>
      <c r="I266" s="82"/>
    </row>
    <row r="267" spans="1:9" s="78" customFormat="1" ht="33.75" customHeight="1">
      <c r="A267" s="309" t="s">
        <v>676</v>
      </c>
      <c r="B267" s="43" t="s">
        <v>682</v>
      </c>
      <c r="C267" s="71" t="s">
        <v>681</v>
      </c>
      <c r="D267" s="71">
        <v>3600</v>
      </c>
      <c r="E267" s="71">
        <v>1</v>
      </c>
      <c r="F267" s="71">
        <f t="shared" si="7"/>
        <v>3600</v>
      </c>
      <c r="G267" s="19"/>
      <c r="H267" s="82"/>
      <c r="I267" s="82"/>
    </row>
    <row r="268" spans="1:9" s="78" customFormat="1" ht="32.25" customHeight="1">
      <c r="A268" s="309" t="s">
        <v>677</v>
      </c>
      <c r="B268" s="43" t="s">
        <v>684</v>
      </c>
      <c r="C268" s="71" t="s">
        <v>681</v>
      </c>
      <c r="D268" s="71">
        <v>1440</v>
      </c>
      <c r="E268" s="71">
        <v>12</v>
      </c>
      <c r="F268" s="71">
        <f t="shared" si="7"/>
        <v>17280</v>
      </c>
      <c r="G268" s="19"/>
      <c r="H268" s="82"/>
      <c r="I268" s="82"/>
    </row>
    <row r="269" spans="1:9" s="78" customFormat="1" ht="33" customHeight="1">
      <c r="A269" s="309" t="s">
        <v>678</v>
      </c>
      <c r="B269" s="43" t="s">
        <v>685</v>
      </c>
      <c r="C269" s="71" t="s">
        <v>681</v>
      </c>
      <c r="D269" s="71">
        <v>14500</v>
      </c>
      <c r="E269" s="71">
        <v>2</v>
      </c>
      <c r="F269" s="71">
        <f t="shared" si="7"/>
        <v>29000</v>
      </c>
      <c r="G269" s="19"/>
      <c r="H269" s="82"/>
      <c r="I269" s="82"/>
    </row>
    <row r="270" spans="1:9" s="78" customFormat="1" ht="32.25" customHeight="1">
      <c r="A270" s="309" t="s">
        <v>693</v>
      </c>
      <c r="B270" s="43" t="s">
        <v>692</v>
      </c>
      <c r="C270" s="71" t="s">
        <v>681</v>
      </c>
      <c r="D270" s="71">
        <v>12502</v>
      </c>
      <c r="E270" s="71">
        <v>1</v>
      </c>
      <c r="F270" s="71">
        <f t="shared" si="7"/>
        <v>12502</v>
      </c>
      <c r="G270" s="19"/>
      <c r="H270" s="82"/>
      <c r="I270" s="82"/>
    </row>
    <row r="271" spans="1:9" s="78" customFormat="1" ht="33" customHeight="1">
      <c r="A271" s="309" t="s">
        <v>694</v>
      </c>
      <c r="B271" s="43" t="s">
        <v>695</v>
      </c>
      <c r="C271" s="71" t="s">
        <v>681</v>
      </c>
      <c r="D271" s="71">
        <v>16600</v>
      </c>
      <c r="E271" s="71">
        <v>1</v>
      </c>
      <c r="F271" s="71">
        <f t="shared" si="7"/>
        <v>16600</v>
      </c>
      <c r="G271" s="19"/>
      <c r="H271" s="82"/>
      <c r="I271" s="82"/>
    </row>
    <row r="272" spans="1:9" s="78" customFormat="1" ht="33" customHeight="1">
      <c r="A272" s="309" t="s">
        <v>706</v>
      </c>
      <c r="B272" s="148" t="s">
        <v>705</v>
      </c>
      <c r="C272" s="71"/>
      <c r="D272" s="71">
        <v>350</v>
      </c>
      <c r="E272" s="71">
        <v>60</v>
      </c>
      <c r="F272" s="71">
        <f t="shared" si="7"/>
        <v>21000</v>
      </c>
      <c r="G272" s="19"/>
      <c r="H272" s="82"/>
      <c r="I272" s="82"/>
    </row>
    <row r="273" spans="1:9" s="78" customFormat="1" ht="15.75">
      <c r="A273" s="309" t="s">
        <v>707</v>
      </c>
      <c r="B273" s="148" t="s">
        <v>708</v>
      </c>
      <c r="C273" s="71"/>
      <c r="D273" s="71">
        <v>575</v>
      </c>
      <c r="E273" s="71">
        <v>1</v>
      </c>
      <c r="F273" s="71">
        <f t="shared" si="7"/>
        <v>575</v>
      </c>
      <c r="G273" s="19"/>
      <c r="H273" s="82"/>
      <c r="I273" s="82"/>
    </row>
    <row r="274" spans="1:9" s="78" customFormat="1" ht="15.75">
      <c r="A274" s="309" t="s">
        <v>711</v>
      </c>
      <c r="B274" s="148" t="s">
        <v>621</v>
      </c>
      <c r="C274" s="71" t="s">
        <v>680</v>
      </c>
      <c r="D274" s="71">
        <v>198853</v>
      </c>
      <c r="E274" s="71">
        <v>1</v>
      </c>
      <c r="F274" s="71">
        <f t="shared" si="7"/>
        <v>198853</v>
      </c>
      <c r="G274" s="19"/>
      <c r="H274" s="82"/>
      <c r="I274" s="82"/>
    </row>
    <row r="275" spans="1:9" s="78" customFormat="1" ht="16.5" customHeight="1">
      <c r="A275" s="628" t="s">
        <v>386</v>
      </c>
      <c r="B275" s="628"/>
      <c r="C275" s="134" t="s">
        <v>148</v>
      </c>
      <c r="D275" s="134" t="s">
        <v>300</v>
      </c>
      <c r="E275" s="134" t="s">
        <v>148</v>
      </c>
      <c r="F275" s="134">
        <f>SUM(F257:F274)</f>
        <v>852961.28</v>
      </c>
      <c r="G275" s="19"/>
      <c r="H275" s="82"/>
      <c r="I275" s="82"/>
    </row>
    <row r="276" spans="1:9" s="93" customFormat="1" ht="21" customHeight="1" hidden="1">
      <c r="A276" s="628"/>
      <c r="B276" s="628"/>
      <c r="C276" s="140"/>
      <c r="D276" s="140"/>
      <c r="E276" s="134"/>
      <c r="F276" s="134"/>
      <c r="G276" s="147"/>
      <c r="H276" s="96"/>
      <c r="I276" s="103"/>
    </row>
    <row r="277" spans="1:9" s="93" customFormat="1" ht="24" customHeight="1">
      <c r="A277" s="628" t="s">
        <v>338</v>
      </c>
      <c r="B277" s="628"/>
      <c r="C277" s="140"/>
      <c r="D277" s="140"/>
      <c r="E277" s="134" t="str">
        <f>E275</f>
        <v>х</v>
      </c>
      <c r="F277" s="134">
        <f>F275</f>
        <v>852961.28</v>
      </c>
      <c r="G277" s="147"/>
      <c r="H277" s="96"/>
      <c r="I277" s="103"/>
    </row>
    <row r="278" spans="1:9" s="78" customFormat="1" ht="8.25" customHeight="1">
      <c r="A278" s="157"/>
      <c r="B278" s="19"/>
      <c r="C278" s="19"/>
      <c r="D278" s="19"/>
      <c r="E278" s="19"/>
      <c r="F278" s="19"/>
      <c r="G278" s="19"/>
      <c r="H278" s="82"/>
      <c r="I278" s="82"/>
    </row>
    <row r="279" spans="1:9" s="78" customFormat="1" ht="27.75" customHeight="1">
      <c r="A279" s="637" t="s">
        <v>200</v>
      </c>
      <c r="B279" s="637"/>
      <c r="C279" s="637"/>
      <c r="D279" s="637"/>
      <c r="E279" s="637"/>
      <c r="F279" s="408"/>
      <c r="G279" s="19"/>
      <c r="H279" s="82"/>
      <c r="I279" s="82"/>
    </row>
    <row r="280" spans="1:9" s="84" customFormat="1" ht="30.75" customHeight="1">
      <c r="A280" s="115" t="s">
        <v>293</v>
      </c>
      <c r="B280" s="115" t="s">
        <v>290</v>
      </c>
      <c r="C280" s="115" t="s">
        <v>497</v>
      </c>
      <c r="D280" s="115" t="s">
        <v>315</v>
      </c>
      <c r="E280" s="128" t="s">
        <v>312</v>
      </c>
      <c r="F280" s="155"/>
      <c r="G280" s="155"/>
      <c r="H280" s="99"/>
      <c r="I280" s="83"/>
    </row>
    <row r="281" spans="1:9" s="84" customFormat="1" ht="12.75">
      <c r="A281" s="115">
        <v>1</v>
      </c>
      <c r="B281" s="115">
        <v>2</v>
      </c>
      <c r="C281" s="115">
        <v>3</v>
      </c>
      <c r="D281" s="115">
        <v>4</v>
      </c>
      <c r="E281" s="138">
        <v>5</v>
      </c>
      <c r="F281" s="139"/>
      <c r="G281" s="139"/>
      <c r="H281" s="83"/>
      <c r="I281" s="83"/>
    </row>
    <row r="282" spans="1:9" s="78" customFormat="1" ht="31.5">
      <c r="A282" s="119" t="s">
        <v>186</v>
      </c>
      <c r="B282" s="176" t="s">
        <v>686</v>
      </c>
      <c r="C282" s="166">
        <v>1</v>
      </c>
      <c r="D282" s="71">
        <v>14256</v>
      </c>
      <c r="E282" s="71">
        <f>C282*D282</f>
        <v>14256</v>
      </c>
      <c r="F282" s="68"/>
      <c r="G282" s="21"/>
      <c r="H282" s="82"/>
      <c r="I282" s="82"/>
    </row>
    <row r="283" spans="1:9" s="78" customFormat="1" ht="31.5">
      <c r="A283" s="119" t="s">
        <v>187</v>
      </c>
      <c r="B283" s="176" t="s">
        <v>687</v>
      </c>
      <c r="C283" s="166">
        <v>4</v>
      </c>
      <c r="D283" s="71">
        <v>2800</v>
      </c>
      <c r="E283" s="71">
        <f aca="true" t="shared" si="8" ref="E283:E290">C283*D283</f>
        <v>11200</v>
      </c>
      <c r="F283" s="68"/>
      <c r="G283" s="21"/>
      <c r="H283" s="82"/>
      <c r="I283" s="82"/>
    </row>
    <row r="284" spans="1:9" s="78" customFormat="1" ht="15.75">
      <c r="A284" s="119" t="s">
        <v>188</v>
      </c>
      <c r="B284" s="176" t="s">
        <v>688</v>
      </c>
      <c r="C284" s="166">
        <v>24</v>
      </c>
      <c r="D284" s="71">
        <v>55</v>
      </c>
      <c r="E284" s="71">
        <f t="shared" si="8"/>
        <v>1320</v>
      </c>
      <c r="F284" s="68"/>
      <c r="G284" s="21"/>
      <c r="H284" s="82"/>
      <c r="I284" s="82"/>
    </row>
    <row r="285" spans="1:9" s="78" customFormat="1" ht="31.5">
      <c r="A285" s="119" t="s">
        <v>189</v>
      </c>
      <c r="B285" s="176" t="s">
        <v>689</v>
      </c>
      <c r="C285" s="166">
        <v>1</v>
      </c>
      <c r="D285" s="71">
        <v>7000</v>
      </c>
      <c r="E285" s="71">
        <f t="shared" si="8"/>
        <v>7000</v>
      </c>
      <c r="F285" s="68"/>
      <c r="G285" s="21"/>
      <c r="H285" s="82"/>
      <c r="I285" s="82"/>
    </row>
    <row r="286" spans="1:9" s="78" customFormat="1" ht="45.75" customHeight="1">
      <c r="A286" s="119" t="s">
        <v>190</v>
      </c>
      <c r="B286" s="176" t="s">
        <v>690</v>
      </c>
      <c r="C286" s="166">
        <v>12</v>
      </c>
      <c r="D286" s="71">
        <v>2338.56</v>
      </c>
      <c r="E286" s="71">
        <f t="shared" si="8"/>
        <v>28062.72</v>
      </c>
      <c r="F286" s="68"/>
      <c r="G286" s="21"/>
      <c r="H286" s="82"/>
      <c r="I286" s="82"/>
    </row>
    <row r="287" spans="1:9" s="78" customFormat="1" ht="26.25" customHeight="1">
      <c r="A287" s="119" t="s">
        <v>191</v>
      </c>
      <c r="B287" s="176" t="s">
        <v>691</v>
      </c>
      <c r="C287" s="166">
        <v>1</v>
      </c>
      <c r="D287" s="71">
        <v>10800</v>
      </c>
      <c r="E287" s="71">
        <f t="shared" si="8"/>
        <v>10800</v>
      </c>
      <c r="F287" s="68"/>
      <c r="G287" s="21"/>
      <c r="H287" s="82"/>
      <c r="I287" s="82"/>
    </row>
    <row r="288" spans="1:9" s="78" customFormat="1" ht="15.75">
      <c r="A288" s="119" t="s">
        <v>399</v>
      </c>
      <c r="B288" s="176" t="s">
        <v>699</v>
      </c>
      <c r="C288" s="166">
        <v>1</v>
      </c>
      <c r="D288" s="71">
        <v>200000</v>
      </c>
      <c r="E288" s="71">
        <f t="shared" si="8"/>
        <v>200000</v>
      </c>
      <c r="F288" s="68"/>
      <c r="G288" s="21"/>
      <c r="H288" s="82"/>
      <c r="I288" s="82"/>
    </row>
    <row r="289" spans="1:9" s="78" customFormat="1" ht="15.75">
      <c r="A289" s="119" t="s">
        <v>192</v>
      </c>
      <c r="B289" s="176" t="s">
        <v>700</v>
      </c>
      <c r="C289" s="166">
        <v>1</v>
      </c>
      <c r="D289" s="71">
        <v>600000</v>
      </c>
      <c r="E289" s="71">
        <f t="shared" si="8"/>
        <v>600000</v>
      </c>
      <c r="F289" s="68"/>
      <c r="G289" s="21"/>
      <c r="H289" s="82"/>
      <c r="I289" s="82"/>
    </row>
    <row r="290" spans="1:9" s="78" customFormat="1" ht="15.75">
      <c r="A290" s="119" t="s">
        <v>198</v>
      </c>
      <c r="B290" s="176" t="s">
        <v>709</v>
      </c>
      <c r="C290" s="166">
        <v>1</v>
      </c>
      <c r="D290" s="70">
        <v>4395</v>
      </c>
      <c r="E290" s="71">
        <f t="shared" si="8"/>
        <v>4395</v>
      </c>
      <c r="F290" s="177"/>
      <c r="G290" s="21"/>
      <c r="H290" s="82"/>
      <c r="I290" s="82"/>
    </row>
    <row r="291" spans="1:9" s="78" customFormat="1" ht="15.75">
      <c r="A291" s="119" t="s">
        <v>433</v>
      </c>
      <c r="B291" s="43" t="s">
        <v>725</v>
      </c>
      <c r="C291" s="166">
        <v>1</v>
      </c>
      <c r="D291" s="70">
        <v>201709</v>
      </c>
      <c r="E291" s="71">
        <f>C291*D291</f>
        <v>201709</v>
      </c>
      <c r="F291" s="177"/>
      <c r="G291" s="21"/>
      <c r="H291" s="82"/>
      <c r="I291" s="82"/>
    </row>
    <row r="292" spans="1:9" s="78" customFormat="1" ht="31.5">
      <c r="A292" s="119" t="s">
        <v>757</v>
      </c>
      <c r="B292" s="43" t="s">
        <v>758</v>
      </c>
      <c r="C292" s="166">
        <v>1</v>
      </c>
      <c r="D292" s="70">
        <v>2900</v>
      </c>
      <c r="E292" s="71">
        <f>C292*D292</f>
        <v>2900</v>
      </c>
      <c r="F292" s="177"/>
      <c r="G292" s="21"/>
      <c r="H292" s="82"/>
      <c r="I292" s="82"/>
    </row>
    <row r="293" spans="1:9" s="93" customFormat="1" ht="20.25" customHeight="1">
      <c r="A293" s="635" t="s">
        <v>338</v>
      </c>
      <c r="B293" s="635"/>
      <c r="C293" s="411" t="s">
        <v>148</v>
      </c>
      <c r="D293" s="412" t="s">
        <v>300</v>
      </c>
      <c r="E293" s="412">
        <f>SUM(E282:E292)</f>
        <v>1081642.72</v>
      </c>
      <c r="F293" s="147"/>
      <c r="G293" s="30"/>
      <c r="H293" s="103"/>
      <c r="I293" s="103"/>
    </row>
    <row r="294" spans="1:9" s="78" customFormat="1" ht="33.75" customHeight="1">
      <c r="A294" s="119"/>
      <c r="B294" s="176"/>
      <c r="C294" s="166"/>
      <c r="D294" s="70"/>
      <c r="E294" s="71">
        <f>C294*D294</f>
        <v>0</v>
      </c>
      <c r="F294" s="68"/>
      <c r="G294" s="21"/>
      <c r="H294" s="82"/>
      <c r="I294" s="82"/>
    </row>
    <row r="295" spans="1:9" s="78" customFormat="1" ht="33.75" customHeight="1">
      <c r="A295" s="119"/>
      <c r="B295" s="176"/>
      <c r="C295" s="166"/>
      <c r="D295" s="70"/>
      <c r="E295" s="71">
        <f>C295*D295</f>
        <v>0</v>
      </c>
      <c r="F295" s="68"/>
      <c r="G295" s="159"/>
      <c r="H295" s="85"/>
      <c r="I295" s="82"/>
    </row>
    <row r="296" spans="1:9" s="93" customFormat="1" ht="26.25" customHeight="1">
      <c r="A296" s="635" t="s">
        <v>341</v>
      </c>
      <c r="B296" s="635"/>
      <c r="C296" s="413"/>
      <c r="D296" s="413"/>
      <c r="E296" s="412">
        <f>E294+E295</f>
        <v>0</v>
      </c>
      <c r="F296" s="147"/>
      <c r="G296" s="147"/>
      <c r="H296" s="96"/>
      <c r="I296" s="103"/>
    </row>
    <row r="297" spans="1:9" s="93" customFormat="1" ht="26.25" customHeight="1">
      <c r="A297" s="638" t="s">
        <v>340</v>
      </c>
      <c r="B297" s="638"/>
      <c r="C297" s="140" t="s">
        <v>148</v>
      </c>
      <c r="D297" s="140" t="s">
        <v>148</v>
      </c>
      <c r="E297" s="134">
        <f>E293+E296</f>
        <v>1081642.72</v>
      </c>
      <c r="F297" s="147"/>
      <c r="G297" s="147"/>
      <c r="H297" s="96"/>
      <c r="I297" s="103"/>
    </row>
    <row r="298" spans="1:9" s="78" customFormat="1" ht="3" customHeight="1">
      <c r="A298" s="636" t="s">
        <v>498</v>
      </c>
      <c r="B298" s="636"/>
      <c r="C298" s="636"/>
      <c r="D298" s="636"/>
      <c r="E298" s="636"/>
      <c r="F298" s="35"/>
      <c r="G298" s="19"/>
      <c r="H298" s="82"/>
      <c r="I298" s="82"/>
    </row>
    <row r="299" spans="1:9" s="78" customFormat="1" ht="15" customHeight="1">
      <c r="A299" s="637"/>
      <c r="B299" s="637"/>
      <c r="C299" s="637"/>
      <c r="D299" s="637"/>
      <c r="E299" s="637"/>
      <c r="F299" s="400"/>
      <c r="G299" s="19"/>
      <c r="H299" s="82"/>
      <c r="I299" s="82"/>
    </row>
    <row r="300" spans="1:9" s="84" customFormat="1" ht="27.75" customHeight="1">
      <c r="A300" s="115" t="s">
        <v>293</v>
      </c>
      <c r="B300" s="115" t="s">
        <v>290</v>
      </c>
      <c r="C300" s="115" t="s">
        <v>291</v>
      </c>
      <c r="D300" s="128" t="s">
        <v>336</v>
      </c>
      <c r="E300" s="128" t="s">
        <v>312</v>
      </c>
      <c r="F300" s="155"/>
      <c r="G300" s="20"/>
      <c r="H300" s="83"/>
      <c r="I300" s="83"/>
    </row>
    <row r="301" spans="1:9" s="84" customFormat="1" ht="12.75">
      <c r="A301" s="115">
        <v>1</v>
      </c>
      <c r="B301" s="115">
        <v>2</v>
      </c>
      <c r="C301" s="115">
        <v>3</v>
      </c>
      <c r="D301" s="115">
        <v>4</v>
      </c>
      <c r="E301" s="115">
        <v>5</v>
      </c>
      <c r="F301" s="139"/>
      <c r="G301" s="20"/>
      <c r="H301" s="83"/>
      <c r="I301" s="83"/>
    </row>
    <row r="302" spans="1:9" s="78" customFormat="1" ht="32.25" customHeight="1">
      <c r="A302" s="119" t="s">
        <v>201</v>
      </c>
      <c r="B302" s="120"/>
      <c r="C302" s="71"/>
      <c r="D302" s="71"/>
      <c r="E302" s="71">
        <f>C302*D302</f>
        <v>0</v>
      </c>
      <c r="F302" s="159"/>
      <c r="G302" s="19"/>
      <c r="H302" s="82"/>
      <c r="I302" s="82"/>
    </row>
    <row r="303" spans="1:9" s="78" customFormat="1" ht="23.25" customHeight="1">
      <c r="A303" s="628" t="s">
        <v>341</v>
      </c>
      <c r="B303" s="628"/>
      <c r="C303" s="71">
        <f>SUM(C302:C302)</f>
        <v>0</v>
      </c>
      <c r="D303" s="71" t="s">
        <v>300</v>
      </c>
      <c r="E303" s="134">
        <f>SUM(E302:E302)</f>
        <v>0</v>
      </c>
      <c r="F303" s="147"/>
      <c r="G303" s="19"/>
      <c r="H303" s="82"/>
      <c r="I303" s="82"/>
    </row>
    <row r="304" spans="1:9" s="78" customFormat="1" ht="31.5" customHeight="1">
      <c r="A304" s="668" t="s">
        <v>499</v>
      </c>
      <c r="B304" s="668"/>
      <c r="C304" s="668"/>
      <c r="D304" s="668"/>
      <c r="E304" s="668"/>
      <c r="F304" s="406"/>
      <c r="G304" s="19"/>
      <c r="H304" s="82"/>
      <c r="I304" s="82"/>
    </row>
    <row r="305" spans="1:9" s="84" customFormat="1" ht="25.5">
      <c r="A305" s="118" t="s">
        <v>293</v>
      </c>
      <c r="B305" s="118" t="s">
        <v>290</v>
      </c>
      <c r="C305" s="118" t="s">
        <v>291</v>
      </c>
      <c r="D305" s="135" t="s">
        <v>336</v>
      </c>
      <c r="E305" s="135" t="s">
        <v>312</v>
      </c>
      <c r="F305" s="20"/>
      <c r="G305" s="20"/>
      <c r="H305" s="83"/>
      <c r="I305" s="83"/>
    </row>
    <row r="306" spans="1:9" s="84" customFormat="1" ht="12.75">
      <c r="A306" s="118">
        <v>1</v>
      </c>
      <c r="B306" s="118">
        <v>2</v>
      </c>
      <c r="C306" s="118">
        <v>3</v>
      </c>
      <c r="D306" s="118">
        <v>4</v>
      </c>
      <c r="E306" s="118">
        <v>5</v>
      </c>
      <c r="F306" s="20"/>
      <c r="G306" s="20"/>
      <c r="H306" s="83"/>
      <c r="I306" s="83"/>
    </row>
    <row r="307" spans="1:9" s="78" customFormat="1" ht="16.5" customHeight="1">
      <c r="A307" s="36" t="s">
        <v>201</v>
      </c>
      <c r="B307" s="69" t="s">
        <v>712</v>
      </c>
      <c r="C307" s="38">
        <v>58</v>
      </c>
      <c r="D307" s="37">
        <v>1513.41</v>
      </c>
      <c r="E307" s="37">
        <v>87777.96</v>
      </c>
      <c r="F307" s="35"/>
      <c r="G307" s="19"/>
      <c r="H307" s="82"/>
      <c r="I307" s="82"/>
    </row>
    <row r="308" spans="1:9" s="78" customFormat="1" ht="27.75" customHeight="1">
      <c r="A308" s="633" t="s">
        <v>338</v>
      </c>
      <c r="B308" s="634"/>
      <c r="C308" s="149" t="s">
        <v>148</v>
      </c>
      <c r="D308" s="38" t="s">
        <v>300</v>
      </c>
      <c r="E308" s="122">
        <f>E307</f>
        <v>87777.96</v>
      </c>
      <c r="F308" s="35"/>
      <c r="G308" s="19"/>
      <c r="H308" s="82"/>
      <c r="I308" s="82"/>
    </row>
    <row r="309" spans="1:9" s="78" customFormat="1" ht="27.75" customHeight="1">
      <c r="A309" s="629" t="s">
        <v>340</v>
      </c>
      <c r="B309" s="630"/>
      <c r="C309" s="140" t="s">
        <v>148</v>
      </c>
      <c r="D309" s="140" t="s">
        <v>148</v>
      </c>
      <c r="E309" s="134">
        <f>E308+E303</f>
        <v>87777.96</v>
      </c>
      <c r="F309" s="35"/>
      <c r="G309" s="19"/>
      <c r="H309" s="82"/>
      <c r="I309" s="82"/>
    </row>
    <row r="310" spans="1:9" s="78" customFormat="1" ht="24" customHeight="1">
      <c r="A310" s="632" t="s">
        <v>500</v>
      </c>
      <c r="B310" s="632"/>
      <c r="C310" s="632"/>
      <c r="D310" s="632"/>
      <c r="E310" s="632"/>
      <c r="F310" s="406"/>
      <c r="G310" s="19"/>
      <c r="H310" s="82"/>
      <c r="I310" s="82"/>
    </row>
    <row r="311" spans="1:9" s="84" customFormat="1" ht="28.5" customHeight="1">
      <c r="A311" s="115" t="s">
        <v>293</v>
      </c>
      <c r="B311" s="115" t="s">
        <v>290</v>
      </c>
      <c r="C311" s="115" t="s">
        <v>291</v>
      </c>
      <c r="D311" s="115" t="s">
        <v>501</v>
      </c>
      <c r="E311" s="128" t="s">
        <v>164</v>
      </c>
      <c r="F311" s="155"/>
      <c r="G311" s="139"/>
      <c r="H311" s="83"/>
      <c r="I311" s="83"/>
    </row>
    <row r="312" spans="1:9" s="78" customFormat="1" ht="12.75">
      <c r="A312" s="337">
        <v>1</v>
      </c>
      <c r="B312" s="326">
        <v>2</v>
      </c>
      <c r="C312" s="326">
        <v>3</v>
      </c>
      <c r="D312" s="326">
        <v>4</v>
      </c>
      <c r="E312" s="326">
        <v>5</v>
      </c>
      <c r="F312" s="325"/>
      <c r="G312" s="21"/>
      <c r="H312" s="82"/>
      <c r="I312" s="82"/>
    </row>
    <row r="313" spans="1:9" s="78" customFormat="1" ht="15.75">
      <c r="A313" s="310" t="s">
        <v>387</v>
      </c>
      <c r="B313" s="39" t="s">
        <v>653</v>
      </c>
      <c r="C313" s="40">
        <v>1223</v>
      </c>
      <c r="D313" s="178">
        <v>40.72</v>
      </c>
      <c r="E313" s="71">
        <v>49800</v>
      </c>
      <c r="F313" s="170"/>
      <c r="G313" s="21"/>
      <c r="H313" s="82"/>
      <c r="I313" s="82"/>
    </row>
    <row r="314" spans="1:9" s="78" customFormat="1" ht="31.5">
      <c r="A314" s="310" t="s">
        <v>388</v>
      </c>
      <c r="B314" s="461" t="s">
        <v>701</v>
      </c>
      <c r="C314" s="40">
        <v>1</v>
      </c>
      <c r="D314" s="178">
        <v>18000</v>
      </c>
      <c r="E314" s="71">
        <f aca="true" t="shared" si="9" ref="E314:E319">C314*D314</f>
        <v>18000</v>
      </c>
      <c r="F314" s="170"/>
      <c r="G314" s="21"/>
      <c r="H314" s="82"/>
      <c r="I314" s="82"/>
    </row>
    <row r="315" spans="1:9" s="78" customFormat="1" ht="15.75">
      <c r="A315" s="310" t="s">
        <v>389</v>
      </c>
      <c r="B315" s="39"/>
      <c r="C315" s="40"/>
      <c r="D315" s="178"/>
      <c r="E315" s="71"/>
      <c r="F315" s="170"/>
      <c r="G315" s="21"/>
      <c r="H315" s="82"/>
      <c r="I315" s="82"/>
    </row>
    <row r="316" spans="1:9" s="78" customFormat="1" ht="15.75">
      <c r="A316" s="310" t="s">
        <v>390</v>
      </c>
      <c r="B316" s="39"/>
      <c r="C316" s="40"/>
      <c r="D316" s="178"/>
      <c r="E316" s="71">
        <f t="shared" si="9"/>
        <v>0</v>
      </c>
      <c r="F316" s="170"/>
      <c r="G316" s="336"/>
      <c r="H316" s="342"/>
      <c r="I316" s="82"/>
    </row>
    <row r="317" spans="1:9" s="78" customFormat="1" ht="15.75">
      <c r="A317" s="310" t="s">
        <v>391</v>
      </c>
      <c r="B317" s="39"/>
      <c r="C317" s="40"/>
      <c r="D317" s="178"/>
      <c r="E317" s="71">
        <f t="shared" si="9"/>
        <v>0</v>
      </c>
      <c r="F317" s="170"/>
      <c r="G317" s="21"/>
      <c r="H317" s="82"/>
      <c r="I317" s="82"/>
    </row>
    <row r="318" spans="1:9" s="78" customFormat="1" ht="15.75">
      <c r="A318" s="310" t="s">
        <v>502</v>
      </c>
      <c r="B318" s="39"/>
      <c r="C318" s="40"/>
      <c r="D318" s="178"/>
      <c r="E318" s="71">
        <f t="shared" si="9"/>
        <v>0</v>
      </c>
      <c r="F318" s="170"/>
      <c r="G318" s="21"/>
      <c r="H318" s="82"/>
      <c r="I318" s="82"/>
    </row>
    <row r="319" spans="1:9" s="78" customFormat="1" ht="15.75">
      <c r="A319" s="310" t="s">
        <v>503</v>
      </c>
      <c r="B319" s="39"/>
      <c r="C319" s="40"/>
      <c r="D319" s="178"/>
      <c r="E319" s="71">
        <f t="shared" si="9"/>
        <v>0</v>
      </c>
      <c r="F319" s="170"/>
      <c r="G319" s="21"/>
      <c r="H319" s="82"/>
      <c r="I319" s="82"/>
    </row>
    <row r="320" spans="1:9" s="93" customFormat="1" ht="25.5" customHeight="1">
      <c r="A320" s="628" t="s">
        <v>337</v>
      </c>
      <c r="B320" s="628"/>
      <c r="C320" s="324">
        <f>SUM(C313:C319)</f>
        <v>1224</v>
      </c>
      <c r="D320" s="140" t="s">
        <v>300</v>
      </c>
      <c r="E320" s="134">
        <f>SUM(E313:E319)</f>
        <v>67800</v>
      </c>
      <c r="F320" s="147"/>
      <c r="G320" s="30"/>
      <c r="H320" s="103"/>
      <c r="I320" s="103"/>
    </row>
    <row r="321" spans="1:9" s="93" customFormat="1" ht="27" customHeight="1">
      <c r="A321" s="628" t="s">
        <v>338</v>
      </c>
      <c r="B321" s="628"/>
      <c r="C321" s="140"/>
      <c r="D321" s="140"/>
      <c r="E321" s="134">
        <f>E320</f>
        <v>67800</v>
      </c>
      <c r="F321" s="147"/>
      <c r="G321" s="147"/>
      <c r="H321" s="96"/>
      <c r="I321" s="103"/>
    </row>
    <row r="322" spans="1:9" s="93" customFormat="1" ht="27" customHeight="1">
      <c r="A322" s="164"/>
      <c r="B322" s="164"/>
      <c r="C322" s="141"/>
      <c r="D322" s="141"/>
      <c r="E322" s="147"/>
      <c r="F322" s="147"/>
      <c r="G322" s="147"/>
      <c r="H322" s="96"/>
      <c r="I322" s="103"/>
    </row>
    <row r="323" spans="1:9" s="93" customFormat="1" ht="27" customHeight="1">
      <c r="A323" s="628" t="s">
        <v>504</v>
      </c>
      <c r="B323" s="628"/>
      <c r="C323" s="324"/>
      <c r="D323" s="403"/>
      <c r="E323" s="147"/>
      <c r="F323" s="147"/>
      <c r="G323" s="147"/>
      <c r="H323" s="96"/>
      <c r="I323" s="103"/>
    </row>
    <row r="324" spans="1:9" s="93" customFormat="1" ht="32.25" customHeight="1">
      <c r="A324" s="628" t="s">
        <v>505</v>
      </c>
      <c r="B324" s="628"/>
      <c r="C324" s="324">
        <f>I51+E61+F72+F80+E88+E113+E130+F152+E159+E244+F277+E297+E309+E321</f>
        <v>56432880.3083</v>
      </c>
      <c r="D324" s="164"/>
      <c r="E324" s="147"/>
      <c r="F324" s="147"/>
      <c r="G324" s="147"/>
      <c r="H324" s="96"/>
      <c r="I324" s="103"/>
    </row>
    <row r="325" spans="1:9" s="93" customFormat="1" ht="27" customHeight="1">
      <c r="A325" s="628" t="s">
        <v>337</v>
      </c>
      <c r="B325" s="628"/>
      <c r="C325" s="324">
        <f>C323+C324</f>
        <v>56432880.3083</v>
      </c>
      <c r="D325" s="164"/>
      <c r="E325" s="147"/>
      <c r="F325" s="147"/>
      <c r="G325" s="147"/>
      <c r="H325" s="96"/>
      <c r="I325" s="103"/>
    </row>
    <row r="326" spans="1:9" s="98" customFormat="1" ht="54" customHeight="1">
      <c r="A326" s="627" t="s">
        <v>421</v>
      </c>
      <c r="B326" s="627"/>
      <c r="C326" s="624"/>
      <c r="D326" s="624"/>
      <c r="E326" s="151"/>
      <c r="F326" s="195" t="s">
        <v>754</v>
      </c>
      <c r="G326" s="154"/>
      <c r="H326" s="344"/>
      <c r="I326" s="344"/>
    </row>
    <row r="327" spans="1:9" s="98" customFormat="1" ht="18" customHeight="1">
      <c r="A327" s="151"/>
      <c r="B327" s="153"/>
      <c r="C327" s="625" t="s">
        <v>274</v>
      </c>
      <c r="D327" s="625"/>
      <c r="E327" s="151"/>
      <c r="F327" s="151" t="s">
        <v>275</v>
      </c>
      <c r="G327" s="154"/>
      <c r="H327" s="344"/>
      <c r="I327" s="344"/>
    </row>
    <row r="328" spans="1:9" s="98" customFormat="1" ht="18" customHeight="1">
      <c r="A328" s="151" t="s">
        <v>243</v>
      </c>
      <c r="B328" s="153"/>
      <c r="C328" s="624"/>
      <c r="D328" s="624"/>
      <c r="E328" s="151"/>
      <c r="F328" s="195" t="s">
        <v>528</v>
      </c>
      <c r="G328" s="154"/>
      <c r="H328" s="344"/>
      <c r="I328" s="344"/>
    </row>
    <row r="329" spans="1:9" s="98" customFormat="1" ht="10.5" customHeight="1">
      <c r="A329" s="151"/>
      <c r="B329" s="153"/>
      <c r="C329" s="625" t="s">
        <v>274</v>
      </c>
      <c r="D329" s="625"/>
      <c r="E329" s="151"/>
      <c r="F329" s="151" t="s">
        <v>275</v>
      </c>
      <c r="G329" s="154"/>
      <c r="H329" s="344"/>
      <c r="I329" s="344"/>
    </row>
    <row r="330" spans="1:9" s="98" customFormat="1" ht="15.75">
      <c r="A330" s="44" t="s">
        <v>438</v>
      </c>
      <c r="B330" s="153"/>
      <c r="C330" s="624"/>
      <c r="D330" s="624"/>
      <c r="E330" s="151"/>
      <c r="F330" s="195" t="s">
        <v>528</v>
      </c>
      <c r="G330" s="154"/>
      <c r="H330" s="344"/>
      <c r="I330" s="344"/>
    </row>
    <row r="331" spans="1:9" s="98" customFormat="1" ht="18.75" customHeight="1">
      <c r="A331" s="151"/>
      <c r="B331" s="151"/>
      <c r="C331" s="625" t="s">
        <v>274</v>
      </c>
      <c r="D331" s="625"/>
      <c r="E331" s="151"/>
      <c r="F331" s="151" t="s">
        <v>275</v>
      </c>
      <c r="G331" s="154"/>
      <c r="H331" s="344"/>
      <c r="I331" s="344"/>
    </row>
    <row r="332" spans="1:9" s="98" customFormat="1" ht="15.75">
      <c r="A332" s="151" t="s">
        <v>756</v>
      </c>
      <c r="B332" s="151"/>
      <c r="C332" s="151"/>
      <c r="D332" s="151"/>
      <c r="E332" s="151"/>
      <c r="F332" s="151"/>
      <c r="G332" s="154"/>
      <c r="H332" s="344"/>
      <c r="I332" s="344"/>
    </row>
    <row r="333" spans="1:9" ht="8.25" customHeight="1">
      <c r="A333" s="151"/>
      <c r="B333" s="151"/>
      <c r="C333" s="151"/>
      <c r="D333" s="151"/>
      <c r="E333" s="151"/>
      <c r="F333" s="151"/>
      <c r="G333" s="152"/>
      <c r="H333" s="343"/>
      <c r="I333" s="343"/>
    </row>
    <row r="334" spans="1:10" ht="14.25" customHeight="1">
      <c r="A334" s="626"/>
      <c r="B334" s="626"/>
      <c r="C334" s="153"/>
      <c r="D334" s="153"/>
      <c r="E334" s="153"/>
      <c r="F334" s="414"/>
      <c r="G334" s="414"/>
      <c r="H334" s="153"/>
      <c r="I334" s="153"/>
      <c r="J334" s="152"/>
    </row>
    <row r="335" spans="1:10" s="98" customFormat="1" ht="15.75">
      <c r="A335" s="153"/>
      <c r="B335" s="153"/>
      <c r="C335" s="631"/>
      <c r="D335" s="631"/>
      <c r="E335" s="415"/>
      <c r="F335" s="623"/>
      <c r="G335" s="623"/>
      <c r="H335" s="364"/>
      <c r="I335" s="364"/>
      <c r="J335" s="116"/>
    </row>
    <row r="336" spans="8:9" ht="12.75">
      <c r="H336" s="343"/>
      <c r="I336" s="343"/>
    </row>
    <row r="337" spans="8:9" ht="12.75">
      <c r="H337" s="343"/>
      <c r="I337" s="343"/>
    </row>
    <row r="338" spans="8:9" ht="12.75">
      <c r="H338" s="343"/>
      <c r="I338" s="343"/>
    </row>
  </sheetData>
  <sheetProtection/>
  <mergeCells count="117">
    <mergeCell ref="A83:F83"/>
    <mergeCell ref="F162:F163"/>
    <mergeCell ref="A243:B243"/>
    <mergeCell ref="A244:B244"/>
    <mergeCell ref="A304:E304"/>
    <mergeCell ref="A252:B252"/>
    <mergeCell ref="A248:E248"/>
    <mergeCell ref="A103:B103"/>
    <mergeCell ref="A112:B112"/>
    <mergeCell ref="A117:E117"/>
    <mergeCell ref="A154:E154"/>
    <mergeCell ref="A254:E254"/>
    <mergeCell ref="A246:B246"/>
    <mergeCell ref="C246:F246"/>
    <mergeCell ref="A247:F247"/>
    <mergeCell ref="A142:F142"/>
    <mergeCell ref="A151:B151"/>
    <mergeCell ref="A152:B152"/>
    <mergeCell ref="A153:B153"/>
    <mergeCell ref="A159:B159"/>
    <mergeCell ref="A1:G1"/>
    <mergeCell ref="A2:G2"/>
    <mergeCell ref="A3:G3"/>
    <mergeCell ref="A4:F4"/>
    <mergeCell ref="A6:F6"/>
    <mergeCell ref="A7:B7"/>
    <mergeCell ref="C7:F7"/>
    <mergeCell ref="A8:F8"/>
    <mergeCell ref="A9:F9"/>
    <mergeCell ref="A10:A12"/>
    <mergeCell ref="B10:B12"/>
    <mergeCell ref="C10:C12"/>
    <mergeCell ref="D10:G10"/>
    <mergeCell ref="H10:H12"/>
    <mergeCell ref="I10:I12"/>
    <mergeCell ref="D11:D12"/>
    <mergeCell ref="E11:G11"/>
    <mergeCell ref="A41:B41"/>
    <mergeCell ref="A50:B50"/>
    <mergeCell ref="C61:D61"/>
    <mergeCell ref="A84:E84"/>
    <mergeCell ref="A51:B51"/>
    <mergeCell ref="A52:B52"/>
    <mergeCell ref="A53:F53"/>
    <mergeCell ref="A54:F54"/>
    <mergeCell ref="C55:D55"/>
    <mergeCell ref="C56:D56"/>
    <mergeCell ref="C57:D57"/>
    <mergeCell ref="A82:B82"/>
    <mergeCell ref="A76:F76"/>
    <mergeCell ref="A80:B80"/>
    <mergeCell ref="A75:F75"/>
    <mergeCell ref="A115:B115"/>
    <mergeCell ref="A58:B58"/>
    <mergeCell ref="C58:D58"/>
    <mergeCell ref="C59:D59"/>
    <mergeCell ref="A60:B60"/>
    <mergeCell ref="C60:D60"/>
    <mergeCell ref="A61:B61"/>
    <mergeCell ref="A62:B62"/>
    <mergeCell ref="C62:F62"/>
    <mergeCell ref="A63:F63"/>
    <mergeCell ref="A64:F64"/>
    <mergeCell ref="A72:B72"/>
    <mergeCell ref="A74:B74"/>
    <mergeCell ref="C74:F74"/>
    <mergeCell ref="A90:B90"/>
    <mergeCell ref="C90:F90"/>
    <mergeCell ref="A88:B88"/>
    <mergeCell ref="A91:F91"/>
    <mergeCell ref="C115:F115"/>
    <mergeCell ref="A116:F116"/>
    <mergeCell ref="A113:B113"/>
    <mergeCell ref="A89:E89"/>
    <mergeCell ref="A92:E92"/>
    <mergeCell ref="A130:B130"/>
    <mergeCell ref="A132:B132"/>
    <mergeCell ref="C132:F132"/>
    <mergeCell ref="A133:F133"/>
    <mergeCell ref="A138:B138"/>
    <mergeCell ref="A141:F141"/>
    <mergeCell ref="A140:E140"/>
    <mergeCell ref="A139:E139"/>
    <mergeCell ref="A134:E134"/>
    <mergeCell ref="A162:A163"/>
    <mergeCell ref="B162:B163"/>
    <mergeCell ref="C162:C163"/>
    <mergeCell ref="D162:D163"/>
    <mergeCell ref="E162:E163"/>
    <mergeCell ref="A161:E161"/>
    <mergeCell ref="A275:B275"/>
    <mergeCell ref="A276:B276"/>
    <mergeCell ref="A308:B308"/>
    <mergeCell ref="A277:B277"/>
    <mergeCell ref="A293:B293"/>
    <mergeCell ref="A298:E299"/>
    <mergeCell ref="A296:B296"/>
    <mergeCell ref="A297:B297"/>
    <mergeCell ref="A303:B303"/>
    <mergeCell ref="A279:E279"/>
    <mergeCell ref="A320:B320"/>
    <mergeCell ref="A321:B321"/>
    <mergeCell ref="A325:B325"/>
    <mergeCell ref="A324:B324"/>
    <mergeCell ref="A309:B309"/>
    <mergeCell ref="C335:D335"/>
    <mergeCell ref="A323:B323"/>
    <mergeCell ref="A310:E310"/>
    <mergeCell ref="F335:G335"/>
    <mergeCell ref="C330:D330"/>
    <mergeCell ref="C331:D331"/>
    <mergeCell ref="A334:B334"/>
    <mergeCell ref="C326:D326"/>
    <mergeCell ref="C327:D327"/>
    <mergeCell ref="C328:D328"/>
    <mergeCell ref="C329:D329"/>
    <mergeCell ref="A326:B326"/>
  </mergeCells>
  <printOptions/>
  <pageMargins left="0.75" right="0.75" top="1" bottom="1" header="0.5" footer="0.5"/>
  <pageSetup fitToHeight="5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O341"/>
  <sheetViews>
    <sheetView zoomScalePageLayoutView="0" workbookViewId="0" topLeftCell="A318">
      <selection activeCell="F330" sqref="F330"/>
    </sheetView>
  </sheetViews>
  <sheetFormatPr defaultColWidth="9.140625" defaultRowHeight="15"/>
  <cols>
    <col min="1" max="1" width="6.8515625" style="75" customWidth="1"/>
    <col min="2" max="2" width="36.57421875" style="75" customWidth="1"/>
    <col min="3" max="3" width="12.7109375" style="75" customWidth="1"/>
    <col min="4" max="4" width="12.28125" style="75" customWidth="1"/>
    <col min="5" max="5" width="13.00390625" style="75" customWidth="1"/>
    <col min="6" max="6" width="13.140625" style="75" customWidth="1"/>
    <col min="7" max="7" width="11.7109375" style="75" customWidth="1"/>
    <col min="8" max="8" width="13.28125" style="75" customWidth="1"/>
    <col min="9" max="9" width="12.14062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60" t="s">
        <v>525</v>
      </c>
      <c r="B1" s="660"/>
      <c r="C1" s="660"/>
      <c r="D1" s="660"/>
      <c r="E1" s="660"/>
      <c r="F1" s="660"/>
      <c r="G1" s="660"/>
      <c r="H1" s="74"/>
    </row>
    <row r="2" spans="1:8" ht="15.75">
      <c r="A2" s="661" t="s">
        <v>530</v>
      </c>
      <c r="B2" s="661"/>
      <c r="C2" s="661"/>
      <c r="D2" s="661"/>
      <c r="E2" s="661"/>
      <c r="F2" s="661"/>
      <c r="G2" s="661"/>
      <c r="H2" s="76"/>
    </row>
    <row r="3" spans="1:8" ht="16.5" customHeight="1">
      <c r="A3" s="662" t="s">
        <v>332</v>
      </c>
      <c r="B3" s="662"/>
      <c r="C3" s="662"/>
      <c r="D3" s="662"/>
      <c r="E3" s="662"/>
      <c r="F3" s="662"/>
      <c r="G3" s="662"/>
      <c r="H3" s="77"/>
    </row>
    <row r="4" spans="1:8" s="78" customFormat="1" ht="53.25" customHeight="1">
      <c r="A4" s="663" t="s">
        <v>752</v>
      </c>
      <c r="B4" s="663"/>
      <c r="C4" s="663"/>
      <c r="D4" s="663"/>
      <c r="E4" s="663"/>
      <c r="F4" s="663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64" t="s">
        <v>292</v>
      </c>
      <c r="B6" s="664"/>
      <c r="C6" s="664"/>
      <c r="D6" s="664"/>
      <c r="E6" s="664"/>
      <c r="F6" s="664"/>
      <c r="G6" s="19"/>
    </row>
    <row r="7" spans="1:7" s="79" customFormat="1" ht="17.25" customHeight="1">
      <c r="A7" s="641" t="s">
        <v>656</v>
      </c>
      <c r="B7" s="641"/>
      <c r="C7" s="642"/>
      <c r="D7" s="642"/>
      <c r="E7" s="642"/>
      <c r="F7" s="642"/>
      <c r="G7" s="27"/>
    </row>
    <row r="8" spans="1:7" s="79" customFormat="1" ht="14.25" customHeight="1">
      <c r="A8" s="643" t="s">
        <v>715</v>
      </c>
      <c r="B8" s="643"/>
      <c r="C8" s="643"/>
      <c r="D8" s="643"/>
      <c r="E8" s="643"/>
      <c r="F8" s="643"/>
      <c r="G8" s="27"/>
    </row>
    <row r="9" spans="1:7" s="81" customFormat="1" ht="23.25" customHeight="1">
      <c r="A9" s="659" t="s">
        <v>361</v>
      </c>
      <c r="B9" s="659"/>
      <c r="C9" s="659"/>
      <c r="D9" s="659"/>
      <c r="E9" s="659"/>
      <c r="F9" s="659"/>
      <c r="G9" s="158"/>
    </row>
    <row r="10" spans="1:9" s="78" customFormat="1" ht="22.5" customHeight="1">
      <c r="A10" s="639" t="s">
        <v>293</v>
      </c>
      <c r="B10" s="639" t="s">
        <v>289</v>
      </c>
      <c r="C10" s="639" t="s">
        <v>294</v>
      </c>
      <c r="D10" s="639" t="s">
        <v>295</v>
      </c>
      <c r="E10" s="639"/>
      <c r="F10" s="639"/>
      <c r="G10" s="639"/>
      <c r="H10" s="639" t="s">
        <v>296</v>
      </c>
      <c r="I10" s="640" t="s">
        <v>430</v>
      </c>
    </row>
    <row r="11" spans="1:9" s="78" customFormat="1" ht="12.75" customHeight="1">
      <c r="A11" s="639"/>
      <c r="B11" s="639"/>
      <c r="C11" s="639"/>
      <c r="D11" s="639" t="s">
        <v>215</v>
      </c>
      <c r="E11" s="639" t="s">
        <v>208</v>
      </c>
      <c r="F11" s="639"/>
      <c r="G11" s="639"/>
      <c r="H11" s="639"/>
      <c r="I11" s="639"/>
    </row>
    <row r="12" spans="1:13" s="78" customFormat="1" ht="67.5" customHeight="1">
      <c r="A12" s="639"/>
      <c r="B12" s="639"/>
      <c r="C12" s="639"/>
      <c r="D12" s="639"/>
      <c r="E12" s="115" t="s">
        <v>297</v>
      </c>
      <c r="F12" s="115" t="s">
        <v>298</v>
      </c>
      <c r="G12" s="115" t="s">
        <v>299</v>
      </c>
      <c r="H12" s="639"/>
      <c r="I12" s="639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78" customFormat="1" ht="15.75">
      <c r="A14" s="119" t="s">
        <v>362</v>
      </c>
      <c r="B14" s="120" t="s">
        <v>538</v>
      </c>
      <c r="C14" s="121">
        <v>1</v>
      </c>
      <c r="D14" s="71">
        <f aca="true" t="shared" si="0" ref="D14:D19">E14+F14+G14</f>
        <v>8750.4</v>
      </c>
      <c r="E14" s="71"/>
      <c r="F14" s="71"/>
      <c r="G14" s="426">
        <v>8750.4</v>
      </c>
      <c r="H14" s="71">
        <f aca="true" t="shared" si="1" ref="H14:H19">D14*20%</f>
        <v>1750.08</v>
      </c>
      <c r="I14" s="71">
        <f aca="true" t="shared" si="2" ref="I14:I19">(C14*(D14+H14))*12</f>
        <v>126005.76</v>
      </c>
      <c r="J14" s="85"/>
      <c r="K14" s="87"/>
      <c r="L14" s="87"/>
      <c r="M14" s="87"/>
    </row>
    <row r="15" spans="1:13" s="78" customFormat="1" ht="15.75" customHeight="1">
      <c r="A15" s="119" t="s">
        <v>363</v>
      </c>
      <c r="B15" s="120" t="s">
        <v>539</v>
      </c>
      <c r="C15" s="121">
        <v>2</v>
      </c>
      <c r="D15" s="71">
        <f t="shared" si="0"/>
        <v>5000</v>
      </c>
      <c r="E15" s="71"/>
      <c r="F15" s="71"/>
      <c r="G15" s="426">
        <v>5000</v>
      </c>
      <c r="H15" s="71">
        <f t="shared" si="1"/>
        <v>1000</v>
      </c>
      <c r="I15" s="71">
        <f t="shared" si="2"/>
        <v>144000</v>
      </c>
      <c r="J15" s="85"/>
      <c r="K15" s="87"/>
      <c r="L15" s="87"/>
      <c r="M15" s="87"/>
    </row>
    <row r="16" spans="1:13" s="78" customFormat="1" ht="31.5">
      <c r="A16" s="119" t="s">
        <v>364</v>
      </c>
      <c r="B16" s="120" t="s">
        <v>539</v>
      </c>
      <c r="C16" s="121">
        <v>1</v>
      </c>
      <c r="D16" s="71">
        <f t="shared" si="0"/>
        <v>2318.1373</v>
      </c>
      <c r="E16" s="71"/>
      <c r="F16" s="71"/>
      <c r="G16" s="426">
        <v>2318.1373</v>
      </c>
      <c r="H16" s="71">
        <f t="shared" si="1"/>
        <v>463.62746</v>
      </c>
      <c r="I16" s="71">
        <f t="shared" si="2"/>
        <v>33381.17712</v>
      </c>
      <c r="J16" s="85"/>
      <c r="K16" s="87"/>
      <c r="L16" s="87"/>
      <c r="M16" s="87"/>
    </row>
    <row r="17" spans="1:15" s="78" customFormat="1" ht="31.5">
      <c r="A17" s="119" t="s">
        <v>365</v>
      </c>
      <c r="B17" s="120" t="s">
        <v>540</v>
      </c>
      <c r="C17" s="121">
        <v>1</v>
      </c>
      <c r="D17" s="71">
        <f t="shared" si="0"/>
        <v>4000</v>
      </c>
      <c r="E17" s="71"/>
      <c r="F17" s="71"/>
      <c r="G17" s="426">
        <v>4000</v>
      </c>
      <c r="H17" s="71">
        <f t="shared" si="1"/>
        <v>800</v>
      </c>
      <c r="I17" s="71">
        <f t="shared" si="2"/>
        <v>57600</v>
      </c>
      <c r="J17" s="85"/>
      <c r="K17" s="87"/>
      <c r="L17" s="87"/>
      <c r="M17" s="87"/>
      <c r="O17" s="88"/>
    </row>
    <row r="18" spans="1:15" s="78" customFormat="1" ht="15.75">
      <c r="A18" s="119" t="s">
        <v>366</v>
      </c>
      <c r="B18" s="120" t="s">
        <v>243</v>
      </c>
      <c r="C18" s="121">
        <v>1</v>
      </c>
      <c r="D18" s="71">
        <f t="shared" si="0"/>
        <v>11540</v>
      </c>
      <c r="E18" s="71"/>
      <c r="F18" s="71"/>
      <c r="G18" s="426">
        <v>11540</v>
      </c>
      <c r="H18" s="71">
        <f t="shared" si="1"/>
        <v>2308</v>
      </c>
      <c r="I18" s="71">
        <f t="shared" si="2"/>
        <v>166176</v>
      </c>
      <c r="J18" s="85"/>
      <c r="K18" s="87"/>
      <c r="L18" s="87"/>
      <c r="M18" s="87"/>
      <c r="O18" s="88"/>
    </row>
    <row r="19" spans="1:14" s="93" customFormat="1" ht="18.75" customHeight="1">
      <c r="A19" s="119" t="s">
        <v>427</v>
      </c>
      <c r="B19" s="120" t="s">
        <v>541</v>
      </c>
      <c r="C19" s="121">
        <v>6</v>
      </c>
      <c r="D19" s="71">
        <f t="shared" si="0"/>
        <v>2500</v>
      </c>
      <c r="E19" s="71"/>
      <c r="F19" s="71"/>
      <c r="G19" s="426">
        <v>2500</v>
      </c>
      <c r="H19" s="71">
        <f t="shared" si="1"/>
        <v>500</v>
      </c>
      <c r="I19" s="71">
        <f t="shared" si="2"/>
        <v>216000</v>
      </c>
      <c r="J19" s="89"/>
      <c r="K19" s="90"/>
      <c r="L19" s="91"/>
      <c r="M19" s="91"/>
      <c r="N19" s="92"/>
    </row>
    <row r="20" spans="1:13" s="78" customFormat="1" ht="30.75" customHeight="1">
      <c r="A20" s="628" t="s">
        <v>386</v>
      </c>
      <c r="B20" s="628"/>
      <c r="C20" s="324">
        <f>SUM(C14:C19)</f>
        <v>12</v>
      </c>
      <c r="D20" s="324">
        <f>SUM(D14:D19)</f>
        <v>34108.537299999996</v>
      </c>
      <c r="E20" s="134" t="s">
        <v>300</v>
      </c>
      <c r="F20" s="134" t="s">
        <v>300</v>
      </c>
      <c r="G20" s="134" t="s">
        <v>300</v>
      </c>
      <c r="H20" s="134">
        <f>SUM(H14:H19)</f>
        <v>6821.70746</v>
      </c>
      <c r="I20" s="134">
        <f>SUM(I14:I19)</f>
        <v>743162.93712</v>
      </c>
      <c r="J20" s="95"/>
      <c r="K20" s="87"/>
      <c r="L20" s="87"/>
      <c r="M20" s="87"/>
    </row>
    <row r="21" spans="1:7" s="78" customFormat="1" ht="21" customHeight="1">
      <c r="A21" s="641" t="s">
        <v>655</v>
      </c>
      <c r="B21" s="641"/>
      <c r="C21" s="35"/>
      <c r="D21" s="35"/>
      <c r="E21" s="35"/>
      <c r="F21" s="35"/>
      <c r="G21" s="19"/>
    </row>
    <row r="22" spans="1:8" s="79" customFormat="1" ht="21" customHeight="1">
      <c r="A22" s="643" t="s">
        <v>716</v>
      </c>
      <c r="B22" s="643"/>
      <c r="C22" s="643"/>
      <c r="D22" s="643"/>
      <c r="E22" s="643"/>
      <c r="F22" s="643"/>
      <c r="G22" s="160"/>
      <c r="H22" s="97"/>
    </row>
    <row r="23" spans="1:7" s="93" customFormat="1" ht="60.75" customHeight="1">
      <c r="A23" s="658" t="s">
        <v>367</v>
      </c>
      <c r="B23" s="658"/>
      <c r="C23" s="658"/>
      <c r="D23" s="658"/>
      <c r="E23" s="658"/>
      <c r="F23" s="658"/>
      <c r="G23" s="28"/>
    </row>
    <row r="24" spans="1:7" s="84" customFormat="1" ht="37.5" customHeight="1">
      <c r="A24" s="115" t="s">
        <v>293</v>
      </c>
      <c r="B24" s="115" t="s">
        <v>305</v>
      </c>
      <c r="C24" s="639" t="s">
        <v>306</v>
      </c>
      <c r="D24" s="639"/>
      <c r="E24" s="115" t="s">
        <v>16</v>
      </c>
      <c r="F24" s="155"/>
      <c r="G24" s="20"/>
    </row>
    <row r="25" spans="1:7" s="84" customFormat="1" ht="12.75">
      <c r="A25" s="115">
        <v>1</v>
      </c>
      <c r="B25" s="115">
        <v>2</v>
      </c>
      <c r="C25" s="639">
        <v>3</v>
      </c>
      <c r="D25" s="639"/>
      <c r="E25" s="115">
        <v>4</v>
      </c>
      <c r="F25" s="155"/>
      <c r="G25" s="20"/>
    </row>
    <row r="26" spans="1:7" s="78" customFormat="1" ht="126.75" customHeight="1">
      <c r="A26" s="308" t="s">
        <v>8</v>
      </c>
      <c r="B26" s="304" t="s">
        <v>368</v>
      </c>
      <c r="C26" s="654">
        <f>I20</f>
        <v>743162.93712</v>
      </c>
      <c r="D26" s="654"/>
      <c r="E26" s="305">
        <v>224435.21</v>
      </c>
      <c r="F26" s="162"/>
      <c r="G26" s="19"/>
    </row>
    <row r="27" spans="1:7" s="78" customFormat="1" ht="15.75" customHeight="1">
      <c r="A27" s="652" t="s">
        <v>386</v>
      </c>
      <c r="B27" s="652"/>
      <c r="C27" s="653" t="s">
        <v>300</v>
      </c>
      <c r="D27" s="653"/>
      <c r="E27" s="306">
        <f>E26</f>
        <v>224435.21</v>
      </c>
      <c r="F27" s="163"/>
      <c r="G27" s="19"/>
    </row>
    <row r="28" spans="1:7" s="79" customFormat="1" ht="21" customHeight="1">
      <c r="A28" s="641" t="s">
        <v>658</v>
      </c>
      <c r="B28" s="641"/>
      <c r="C28" s="642"/>
      <c r="D28" s="642"/>
      <c r="E28" s="642"/>
      <c r="F28" s="642"/>
      <c r="G28" s="27"/>
    </row>
    <row r="29" spans="1:7" s="79" customFormat="1" ht="14.25" customHeight="1">
      <c r="A29" s="643" t="s">
        <v>717</v>
      </c>
      <c r="B29" s="643"/>
      <c r="C29" s="643"/>
      <c r="D29" s="643"/>
      <c r="E29" s="643"/>
      <c r="F29" s="643"/>
      <c r="G29" s="27"/>
    </row>
    <row r="30" spans="1:7" s="93" customFormat="1" ht="35.25" customHeight="1">
      <c r="A30" s="649" t="s">
        <v>369</v>
      </c>
      <c r="B30" s="649"/>
      <c r="C30" s="649"/>
      <c r="D30" s="649"/>
      <c r="E30" s="649"/>
      <c r="F30" s="649"/>
      <c r="G30" s="28"/>
    </row>
    <row r="31" spans="1:7" s="84" customFormat="1" ht="51.75" customHeight="1">
      <c r="A31" s="115" t="s">
        <v>293</v>
      </c>
      <c r="B31" s="115" t="s">
        <v>290</v>
      </c>
      <c r="C31" s="115" t="s">
        <v>370</v>
      </c>
      <c r="D31" s="115" t="s">
        <v>371</v>
      </c>
      <c r="E31" s="115" t="s">
        <v>301</v>
      </c>
      <c r="F31" s="115" t="s">
        <v>165</v>
      </c>
      <c r="G31" s="20"/>
    </row>
    <row r="32" spans="1:7" s="84" customFormat="1" ht="12.75">
      <c r="A32" s="115">
        <v>1</v>
      </c>
      <c r="B32" s="115">
        <v>2</v>
      </c>
      <c r="C32" s="115">
        <v>3</v>
      </c>
      <c r="D32" s="115">
        <v>4</v>
      </c>
      <c r="E32" s="115">
        <v>5</v>
      </c>
      <c r="F32" s="115">
        <v>6</v>
      </c>
      <c r="G32" s="20"/>
    </row>
    <row r="33" spans="1:7" s="78" customFormat="1" ht="61.5" customHeight="1">
      <c r="A33" s="310" t="s">
        <v>10</v>
      </c>
      <c r="B33" s="307" t="s">
        <v>728</v>
      </c>
      <c r="C33" s="70">
        <v>650</v>
      </c>
      <c r="D33" s="166">
        <v>3</v>
      </c>
      <c r="E33" s="166">
        <v>4</v>
      </c>
      <c r="F33" s="71">
        <v>7800</v>
      </c>
      <c r="G33" s="19"/>
    </row>
    <row r="34" spans="1:7" s="78" customFormat="1" ht="49.5" customHeight="1">
      <c r="A34" s="310" t="s">
        <v>11</v>
      </c>
      <c r="B34" s="307" t="s">
        <v>395</v>
      </c>
      <c r="C34" s="70"/>
      <c r="D34" s="166"/>
      <c r="E34" s="166"/>
      <c r="F34" s="71">
        <f>C34*D34*E34</f>
        <v>0</v>
      </c>
      <c r="G34" s="19"/>
    </row>
    <row r="35" spans="1:7" s="78" customFormat="1" ht="31.5">
      <c r="A35" s="310" t="s">
        <v>12</v>
      </c>
      <c r="B35" s="133" t="s">
        <v>372</v>
      </c>
      <c r="C35" s="70"/>
      <c r="D35" s="166"/>
      <c r="E35" s="166"/>
      <c r="F35" s="71">
        <f>C35*D35*E35</f>
        <v>0</v>
      </c>
      <c r="G35" s="19"/>
    </row>
    <row r="36" spans="1:7" s="78" customFormat="1" ht="33" customHeight="1">
      <c r="A36" s="310" t="s">
        <v>13</v>
      </c>
      <c r="B36" s="133" t="s">
        <v>383</v>
      </c>
      <c r="C36" s="70"/>
      <c r="D36" s="166"/>
      <c r="E36" s="166"/>
      <c r="F36" s="71">
        <f>C36*D36*E36</f>
        <v>0</v>
      </c>
      <c r="G36" s="19"/>
    </row>
    <row r="37" spans="1:7" s="78" customFormat="1" ht="30" customHeight="1">
      <c r="A37" s="310" t="s">
        <v>14</v>
      </c>
      <c r="B37" s="133" t="s">
        <v>157</v>
      </c>
      <c r="C37" s="70"/>
      <c r="D37" s="166"/>
      <c r="E37" s="166"/>
      <c r="F37" s="71">
        <f>C37*D37*E37</f>
        <v>0</v>
      </c>
      <c r="G37" s="19"/>
    </row>
    <row r="38" spans="1:7" s="78" customFormat="1" ht="18.75" customHeight="1">
      <c r="A38" s="628" t="s">
        <v>386</v>
      </c>
      <c r="B38" s="628"/>
      <c r="C38" s="166" t="s">
        <v>148</v>
      </c>
      <c r="D38" s="166" t="s">
        <v>300</v>
      </c>
      <c r="E38" s="166" t="s">
        <v>300</v>
      </c>
      <c r="F38" s="134">
        <f>SUM(F33:F37)</f>
        <v>7800</v>
      </c>
      <c r="G38" s="19"/>
    </row>
    <row r="39" spans="1:7" s="78" customFormat="1" ht="8.25" customHeight="1">
      <c r="A39" s="164"/>
      <c r="B39" s="164"/>
      <c r="C39" s="127"/>
      <c r="D39" s="127"/>
      <c r="E39" s="127"/>
      <c r="F39" s="147"/>
      <c r="G39" s="19"/>
    </row>
    <row r="40" spans="1:7" s="79" customFormat="1" ht="14.25" customHeight="1">
      <c r="A40" s="641" t="s">
        <v>703</v>
      </c>
      <c r="B40" s="641"/>
      <c r="C40" s="127"/>
      <c r="D40" s="127"/>
      <c r="E40" s="127"/>
      <c r="F40" s="147"/>
      <c r="G40" s="27"/>
    </row>
    <row r="41" spans="1:7" s="79" customFormat="1" ht="18" customHeight="1">
      <c r="A41" s="643" t="s">
        <v>7</v>
      </c>
      <c r="B41" s="643"/>
      <c r="C41" s="643"/>
      <c r="D41" s="643"/>
      <c r="E41" s="643"/>
      <c r="F41" s="643"/>
      <c r="G41" s="27"/>
    </row>
    <row r="42" spans="1:7" s="93" customFormat="1" ht="17.25" customHeight="1">
      <c r="A42" s="637" t="s">
        <v>481</v>
      </c>
      <c r="B42" s="637"/>
      <c r="C42" s="637"/>
      <c r="D42" s="637"/>
      <c r="E42" s="637"/>
      <c r="F42" s="407"/>
      <c r="G42" s="28"/>
    </row>
    <row r="43" spans="1:7" s="84" customFormat="1" ht="51" customHeight="1">
      <c r="A43" s="115" t="s">
        <v>293</v>
      </c>
      <c r="B43" s="115" t="s">
        <v>203</v>
      </c>
      <c r="C43" s="115" t="s">
        <v>483</v>
      </c>
      <c r="D43" s="115" t="s">
        <v>484</v>
      </c>
      <c r="E43" s="115" t="s">
        <v>485</v>
      </c>
      <c r="F43" s="401"/>
      <c r="G43" s="20"/>
    </row>
    <row r="44" spans="1:7" s="84" customFormat="1" ht="15.75">
      <c r="A44" s="124">
        <v>1</v>
      </c>
      <c r="B44" s="124">
        <v>2</v>
      </c>
      <c r="C44" s="124">
        <v>3</v>
      </c>
      <c r="D44" s="124">
        <v>4</v>
      </c>
      <c r="E44" s="124">
        <v>5</v>
      </c>
      <c r="F44" s="404"/>
      <c r="G44" s="20"/>
    </row>
    <row r="45" spans="1:7" s="78" customFormat="1" ht="27.75" customHeight="1">
      <c r="A45" s="119" t="s">
        <v>482</v>
      </c>
      <c r="B45" s="462" t="s">
        <v>704</v>
      </c>
      <c r="C45" s="469">
        <v>550</v>
      </c>
      <c r="D45" s="469">
        <v>44</v>
      </c>
      <c r="E45" s="70">
        <v>25800</v>
      </c>
      <c r="F45" s="68"/>
      <c r="G45" s="19"/>
    </row>
    <row r="46" spans="1:7" s="78" customFormat="1" ht="18.75" customHeight="1">
      <c r="A46" s="647" t="s">
        <v>338</v>
      </c>
      <c r="B46" s="647"/>
      <c r="C46" s="166" t="s">
        <v>300</v>
      </c>
      <c r="D46" s="166" t="s">
        <v>300</v>
      </c>
      <c r="E46" s="70">
        <f>SUM(E45)</f>
        <v>25800</v>
      </c>
      <c r="F46" s="147"/>
      <c r="G46" s="19"/>
    </row>
    <row r="47" spans="1:7" s="78" customFormat="1" ht="39" customHeight="1">
      <c r="A47" s="648" t="s">
        <v>486</v>
      </c>
      <c r="B47" s="648"/>
      <c r="C47" s="648"/>
      <c r="D47" s="648"/>
      <c r="E47" s="648"/>
      <c r="F47" s="407"/>
      <c r="G47" s="19"/>
    </row>
    <row r="48" spans="1:7" s="79" customFormat="1" ht="15" customHeight="1">
      <c r="A48" s="641" t="s">
        <v>487</v>
      </c>
      <c r="B48" s="641"/>
      <c r="C48" s="642"/>
      <c r="D48" s="642"/>
      <c r="E48" s="642"/>
      <c r="F48" s="642"/>
      <c r="G48" s="27"/>
    </row>
    <row r="49" spans="1:7" s="79" customFormat="1" ht="15.75" customHeight="1">
      <c r="A49" s="643" t="s">
        <v>717</v>
      </c>
      <c r="B49" s="643"/>
      <c r="C49" s="643"/>
      <c r="D49" s="643"/>
      <c r="E49" s="643"/>
      <c r="F49" s="643"/>
      <c r="G49" s="27"/>
    </row>
    <row r="50" spans="1:7" s="78" customFormat="1" ht="33.75" customHeight="1">
      <c r="A50" s="637" t="s">
        <v>374</v>
      </c>
      <c r="B50" s="637"/>
      <c r="C50" s="637"/>
      <c r="D50" s="637"/>
      <c r="E50" s="637"/>
      <c r="F50" s="408"/>
      <c r="G50" s="19"/>
    </row>
    <row r="51" spans="1:7" s="84" customFormat="1" ht="92.25" customHeight="1">
      <c r="A51" s="115" t="s">
        <v>293</v>
      </c>
      <c r="B51" s="115" t="s">
        <v>290</v>
      </c>
      <c r="C51" s="115" t="s">
        <v>307</v>
      </c>
      <c r="D51" s="115" t="s">
        <v>308</v>
      </c>
      <c r="E51" s="115" t="s">
        <v>163</v>
      </c>
      <c r="F51" s="155"/>
      <c r="G51" s="20"/>
    </row>
    <row r="52" spans="1:7" s="84" customFormat="1" ht="12.75">
      <c r="A52" s="115">
        <v>1</v>
      </c>
      <c r="B52" s="115">
        <v>2</v>
      </c>
      <c r="C52" s="115">
        <v>3</v>
      </c>
      <c r="D52" s="115">
        <v>4</v>
      </c>
      <c r="E52" s="315">
        <v>5</v>
      </c>
      <c r="F52" s="312"/>
      <c r="G52" s="20"/>
    </row>
    <row r="53" spans="1:7" s="78" customFormat="1" ht="15.75">
      <c r="A53" s="309" t="s">
        <v>375</v>
      </c>
      <c r="B53" s="120" t="s">
        <v>316</v>
      </c>
      <c r="C53" s="166"/>
      <c r="D53" s="166"/>
      <c r="E53" s="71">
        <f>E55+E58</f>
        <v>0</v>
      </c>
      <c r="F53" s="68"/>
      <c r="G53" s="19"/>
    </row>
    <row r="54" spans="1:7" s="78" customFormat="1" ht="15.75">
      <c r="A54" s="119"/>
      <c r="B54" s="120" t="s">
        <v>317</v>
      </c>
      <c r="C54" s="166"/>
      <c r="D54" s="166"/>
      <c r="E54" s="71"/>
      <c r="F54" s="68"/>
      <c r="G54" s="19"/>
    </row>
    <row r="55" spans="1:7" s="78" customFormat="1" ht="15.75">
      <c r="A55" s="119"/>
      <c r="B55" s="168" t="s">
        <v>318</v>
      </c>
      <c r="C55" s="71"/>
      <c r="D55" s="316"/>
      <c r="E55" s="71">
        <f aca="true" t="shared" si="3" ref="E55:E60">C55*D55</f>
        <v>0</v>
      </c>
      <c r="F55" s="68"/>
      <c r="G55" s="19"/>
    </row>
    <row r="56" spans="1:7" s="78" customFormat="1" ht="15.75">
      <c r="A56" s="119"/>
      <c r="B56" s="120" t="s">
        <v>213</v>
      </c>
      <c r="C56" s="166"/>
      <c r="D56" s="166"/>
      <c r="E56" s="71">
        <f t="shared" si="3"/>
        <v>0</v>
      </c>
      <c r="F56" s="68"/>
      <c r="G56" s="19"/>
    </row>
    <row r="57" spans="1:7" s="78" customFormat="1" ht="15.75">
      <c r="A57" s="119"/>
      <c r="B57" s="120" t="s">
        <v>319</v>
      </c>
      <c r="C57" s="166"/>
      <c r="D57" s="166"/>
      <c r="E57" s="71">
        <f t="shared" si="3"/>
        <v>0</v>
      </c>
      <c r="F57" s="68"/>
      <c r="G57" s="19"/>
    </row>
    <row r="58" spans="1:7" s="78" customFormat="1" ht="15.75">
      <c r="A58" s="119"/>
      <c r="B58" s="120" t="s">
        <v>320</v>
      </c>
      <c r="C58" s="70"/>
      <c r="D58" s="316"/>
      <c r="E58" s="71">
        <f t="shared" si="3"/>
        <v>0</v>
      </c>
      <c r="F58" s="68"/>
      <c r="G58" s="19"/>
    </row>
    <row r="59" spans="1:7" s="78" customFormat="1" ht="15.75">
      <c r="A59" s="119"/>
      <c r="B59" s="120" t="s">
        <v>213</v>
      </c>
      <c r="C59" s="166"/>
      <c r="D59" s="166"/>
      <c r="E59" s="71">
        <f t="shared" si="3"/>
        <v>0</v>
      </c>
      <c r="F59" s="68"/>
      <c r="G59" s="19"/>
    </row>
    <row r="60" spans="1:7" s="78" customFormat="1" ht="12.75" customHeight="1">
      <c r="A60" s="119"/>
      <c r="B60" s="120" t="s">
        <v>319</v>
      </c>
      <c r="C60" s="166"/>
      <c r="D60" s="166"/>
      <c r="E60" s="71">
        <f t="shared" si="3"/>
        <v>0</v>
      </c>
      <c r="F60" s="68"/>
      <c r="G60" s="19"/>
    </row>
    <row r="61" spans="1:7" s="78" customFormat="1" ht="17.25" customHeight="1">
      <c r="A61" s="628" t="s">
        <v>386</v>
      </c>
      <c r="B61" s="628"/>
      <c r="C61" s="166" t="s">
        <v>148</v>
      </c>
      <c r="D61" s="166" t="s">
        <v>300</v>
      </c>
      <c r="E61" s="134">
        <f>E53</f>
        <v>0</v>
      </c>
      <c r="F61" s="147"/>
      <c r="G61" s="19"/>
    </row>
    <row r="62" spans="1:7" s="78" customFormat="1" ht="17.25" customHeight="1" hidden="1">
      <c r="A62" s="317"/>
      <c r="B62" s="317"/>
      <c r="C62" s="317"/>
      <c r="D62" s="317"/>
      <c r="E62" s="318"/>
      <c r="F62" s="313"/>
      <c r="G62" s="19"/>
    </row>
    <row r="63" spans="1:7" s="84" customFormat="1" ht="60" customHeight="1">
      <c r="A63" s="115" t="s">
        <v>293</v>
      </c>
      <c r="B63" s="115" t="s">
        <v>290</v>
      </c>
      <c r="C63" s="115" t="s">
        <v>323</v>
      </c>
      <c r="D63" s="115" t="s">
        <v>308</v>
      </c>
      <c r="E63" s="319" t="s">
        <v>324</v>
      </c>
      <c r="F63" s="155"/>
      <c r="G63" s="20"/>
    </row>
    <row r="64" spans="1:7" s="84" customFormat="1" ht="12.75">
      <c r="A64" s="115">
        <v>1</v>
      </c>
      <c r="B64" s="115">
        <v>2</v>
      </c>
      <c r="C64" s="115">
        <v>3</v>
      </c>
      <c r="D64" s="115">
        <v>4</v>
      </c>
      <c r="E64" s="165">
        <v>5</v>
      </c>
      <c r="F64" s="314"/>
      <c r="G64" s="20"/>
    </row>
    <row r="65" spans="1:7" s="78" customFormat="1" ht="15.75">
      <c r="A65" s="309" t="s">
        <v>376</v>
      </c>
      <c r="B65" s="120" t="s">
        <v>321</v>
      </c>
      <c r="C65" s="166"/>
      <c r="D65" s="166"/>
      <c r="E65" s="134">
        <f>E66</f>
        <v>0</v>
      </c>
      <c r="F65" s="147"/>
      <c r="G65" s="19"/>
    </row>
    <row r="66" spans="1:7" s="78" customFormat="1" ht="15.75">
      <c r="A66" s="119"/>
      <c r="B66" s="120" t="s">
        <v>322</v>
      </c>
      <c r="C66" s="166"/>
      <c r="D66" s="166"/>
      <c r="E66" s="71">
        <f>E67+E68+E69</f>
        <v>0</v>
      </c>
      <c r="F66" s="147"/>
      <c r="G66" s="19"/>
    </row>
    <row r="67" spans="1:7" s="78" customFormat="1" ht="35.25" customHeight="1">
      <c r="A67" s="311">
        <v>1</v>
      </c>
      <c r="B67" s="120" t="s">
        <v>15</v>
      </c>
      <c r="C67" s="70"/>
      <c r="D67" s="316"/>
      <c r="E67" s="71">
        <f>C67*D67</f>
        <v>0</v>
      </c>
      <c r="F67" s="147"/>
      <c r="G67" s="19"/>
    </row>
    <row r="68" spans="1:7" s="78" customFormat="1" ht="34.5" customHeight="1">
      <c r="A68" s="311">
        <v>2</v>
      </c>
      <c r="B68" s="120" t="s">
        <v>15</v>
      </c>
      <c r="C68" s="70"/>
      <c r="D68" s="316"/>
      <c r="E68" s="71">
        <f>C68*D68</f>
        <v>0</v>
      </c>
      <c r="F68" s="147"/>
      <c r="G68" s="19"/>
    </row>
    <row r="69" spans="1:7" s="78" customFormat="1" ht="33" customHeight="1">
      <c r="A69" s="311">
        <v>3</v>
      </c>
      <c r="B69" s="120" t="s">
        <v>15</v>
      </c>
      <c r="C69" s="70"/>
      <c r="D69" s="316"/>
      <c r="E69" s="71">
        <f>C69*D69</f>
        <v>0</v>
      </c>
      <c r="F69" s="147"/>
      <c r="G69" s="19"/>
    </row>
    <row r="70" spans="1:7" s="78" customFormat="1" ht="17.25" customHeight="1">
      <c r="A70" s="628" t="s">
        <v>526</v>
      </c>
      <c r="B70" s="628"/>
      <c r="C70" s="166" t="s">
        <v>300</v>
      </c>
      <c r="D70" s="166" t="s">
        <v>300</v>
      </c>
      <c r="E70" s="134">
        <f>E65</f>
        <v>0</v>
      </c>
      <c r="F70" s="147"/>
      <c r="G70" s="19"/>
    </row>
    <row r="71" spans="1:7" s="78" customFormat="1" ht="23.25" customHeight="1">
      <c r="A71" s="638" t="s">
        <v>507</v>
      </c>
      <c r="B71" s="638"/>
      <c r="C71" s="166" t="s">
        <v>300</v>
      </c>
      <c r="D71" s="166" t="s">
        <v>300</v>
      </c>
      <c r="E71" s="134">
        <f>E61+E70</f>
        <v>0</v>
      </c>
      <c r="F71" s="147"/>
      <c r="G71" s="19"/>
    </row>
    <row r="72" spans="1:7" s="78" customFormat="1" ht="18.75" customHeight="1">
      <c r="A72" s="126"/>
      <c r="B72" s="126"/>
      <c r="C72" s="167"/>
      <c r="D72" s="127"/>
      <c r="E72" s="147"/>
      <c r="F72" s="147"/>
      <c r="G72" s="19"/>
    </row>
    <row r="73" spans="1:7" s="79" customFormat="1" ht="17.25" customHeight="1">
      <c r="A73" s="641" t="s">
        <v>487</v>
      </c>
      <c r="B73" s="641"/>
      <c r="C73" s="642"/>
      <c r="D73" s="642"/>
      <c r="E73" s="642"/>
      <c r="F73" s="642"/>
      <c r="G73" s="27"/>
    </row>
    <row r="74" spans="1:7" s="79" customFormat="1" ht="17.25" customHeight="1">
      <c r="A74" s="643" t="s">
        <v>717</v>
      </c>
      <c r="B74" s="643"/>
      <c r="C74" s="643"/>
      <c r="D74" s="643"/>
      <c r="E74" s="643"/>
      <c r="F74" s="643"/>
      <c r="G74" s="27"/>
    </row>
    <row r="75" spans="1:7" s="78" customFormat="1" ht="31.5" customHeight="1">
      <c r="A75" s="637" t="s">
        <v>377</v>
      </c>
      <c r="B75" s="637"/>
      <c r="C75" s="637"/>
      <c r="D75" s="637"/>
      <c r="E75" s="637"/>
      <c r="F75" s="400"/>
      <c r="G75" s="19"/>
    </row>
    <row r="76" spans="1:7" s="84" customFormat="1" ht="34.5" customHeight="1">
      <c r="A76" s="115" t="s">
        <v>293</v>
      </c>
      <c r="B76" s="115" t="s">
        <v>290</v>
      </c>
      <c r="C76" s="115" t="s">
        <v>307</v>
      </c>
      <c r="D76" s="115" t="s">
        <v>308</v>
      </c>
      <c r="E76" s="128" t="s">
        <v>324</v>
      </c>
      <c r="F76" s="155"/>
      <c r="G76" s="20"/>
    </row>
    <row r="77" spans="1:7" s="84" customFormat="1" ht="12.75">
      <c r="A77" s="115">
        <v>1</v>
      </c>
      <c r="B77" s="115">
        <v>2</v>
      </c>
      <c r="C77" s="115">
        <v>3</v>
      </c>
      <c r="D77" s="115">
        <v>4</v>
      </c>
      <c r="E77" s="115">
        <v>5</v>
      </c>
      <c r="F77" s="155"/>
      <c r="G77" s="20"/>
    </row>
    <row r="78" spans="1:7" s="78" customFormat="1" ht="31.5">
      <c r="A78" s="309" t="s">
        <v>378</v>
      </c>
      <c r="B78" s="120" t="s">
        <v>379</v>
      </c>
      <c r="C78" s="166" t="s">
        <v>380</v>
      </c>
      <c r="D78" s="166" t="s">
        <v>380</v>
      </c>
      <c r="E78" s="71"/>
      <c r="F78" s="68"/>
      <c r="G78" s="19"/>
    </row>
    <row r="79" spans="1:7" s="78" customFormat="1" ht="15.75">
      <c r="A79" s="309" t="s">
        <v>162</v>
      </c>
      <c r="B79" s="120" t="s">
        <v>325</v>
      </c>
      <c r="C79" s="166"/>
      <c r="D79" s="166"/>
      <c r="E79" s="71">
        <f>E80</f>
        <v>0</v>
      </c>
      <c r="F79" s="68"/>
      <c r="G79" s="19"/>
    </row>
    <row r="80" spans="1:7" s="78" customFormat="1" ht="36.75" customHeight="1">
      <c r="A80" s="119"/>
      <c r="B80" s="120" t="s">
        <v>326</v>
      </c>
      <c r="C80" s="166"/>
      <c r="D80" s="166"/>
      <c r="E80" s="71">
        <f>E81+E87+E82+E83+E84+E85+E86</f>
        <v>0</v>
      </c>
      <c r="F80" s="68"/>
      <c r="G80" s="19"/>
    </row>
    <row r="81" spans="1:7" s="78" customFormat="1" ht="15.75">
      <c r="A81" s="119">
        <v>1</v>
      </c>
      <c r="B81" s="129"/>
      <c r="C81" s="166"/>
      <c r="D81" s="130"/>
      <c r="E81" s="71">
        <f>C81*40</f>
        <v>0</v>
      </c>
      <c r="F81" s="68"/>
      <c r="G81" s="19"/>
    </row>
    <row r="82" spans="1:7" s="78" customFormat="1" ht="15.75">
      <c r="A82" s="119">
        <v>2</v>
      </c>
      <c r="B82" s="129"/>
      <c r="C82" s="166"/>
      <c r="D82" s="130"/>
      <c r="E82" s="71">
        <f>C82*40</f>
        <v>0</v>
      </c>
      <c r="F82" s="68"/>
      <c r="G82" s="19"/>
    </row>
    <row r="83" spans="1:7" s="78" customFormat="1" ht="15.75">
      <c r="A83" s="119">
        <v>3</v>
      </c>
      <c r="B83" s="129"/>
      <c r="C83" s="166"/>
      <c r="D83" s="130"/>
      <c r="E83" s="71">
        <f>C83*40</f>
        <v>0</v>
      </c>
      <c r="F83" s="68"/>
      <c r="G83" s="19"/>
    </row>
    <row r="84" spans="1:7" s="78" customFormat="1" ht="15.75">
      <c r="A84" s="119">
        <v>4</v>
      </c>
      <c r="B84" s="129"/>
      <c r="C84" s="166"/>
      <c r="D84" s="130"/>
      <c r="E84" s="71">
        <f>C84*40</f>
        <v>0</v>
      </c>
      <c r="F84" s="68"/>
      <c r="G84" s="19"/>
    </row>
    <row r="85" spans="1:7" s="78" customFormat="1" ht="15.75">
      <c r="A85" s="119">
        <v>5</v>
      </c>
      <c r="B85" s="129"/>
      <c r="C85" s="166"/>
      <c r="D85" s="130"/>
      <c r="E85" s="71">
        <f>C85*40</f>
        <v>0</v>
      </c>
      <c r="F85" s="68"/>
      <c r="G85" s="19"/>
    </row>
    <row r="86" spans="1:7" s="78" customFormat="1" ht="15.75">
      <c r="A86" s="119">
        <v>6</v>
      </c>
      <c r="B86" s="129"/>
      <c r="C86" s="166"/>
      <c r="D86" s="130"/>
      <c r="E86" s="71">
        <f>C86*D86</f>
        <v>0</v>
      </c>
      <c r="F86" s="68"/>
      <c r="G86" s="19"/>
    </row>
    <row r="87" spans="1:7" s="78" customFormat="1" ht="15.75">
      <c r="A87" s="119">
        <v>7</v>
      </c>
      <c r="B87" s="129"/>
      <c r="C87" s="166"/>
      <c r="D87" s="130"/>
      <c r="E87" s="71">
        <f>C87*25</f>
        <v>0</v>
      </c>
      <c r="F87" s="68"/>
      <c r="G87" s="19"/>
    </row>
    <row r="88" spans="1:7" s="78" customFormat="1" ht="18.75" customHeight="1">
      <c r="A88" s="628" t="s">
        <v>526</v>
      </c>
      <c r="B88" s="628"/>
      <c r="C88" s="166" t="s">
        <v>148</v>
      </c>
      <c r="D88" s="166" t="s">
        <v>300</v>
      </c>
      <c r="E88" s="134">
        <f>E78+E79</f>
        <v>0</v>
      </c>
      <c r="F88" s="147"/>
      <c r="G88" s="19"/>
    </row>
    <row r="89" spans="1:7" s="78" customFormat="1" ht="15" customHeight="1">
      <c r="A89" s="125"/>
      <c r="B89" s="167"/>
      <c r="C89" s="167"/>
      <c r="D89" s="127"/>
      <c r="E89" s="167"/>
      <c r="F89" s="35"/>
      <c r="G89" s="19"/>
    </row>
    <row r="90" spans="1:7" s="79" customFormat="1" ht="14.25" customHeight="1">
      <c r="A90" s="641" t="s">
        <v>724</v>
      </c>
      <c r="B90" s="641"/>
      <c r="C90" s="642"/>
      <c r="D90" s="642"/>
      <c r="E90" s="642"/>
      <c r="F90" s="642"/>
      <c r="G90" s="27"/>
    </row>
    <row r="91" spans="1:7" s="79" customFormat="1" ht="17.25" customHeight="1">
      <c r="A91" s="643" t="s">
        <v>717</v>
      </c>
      <c r="B91" s="643"/>
      <c r="C91" s="643"/>
      <c r="D91" s="643"/>
      <c r="E91" s="643"/>
      <c r="F91" s="643"/>
      <c r="G91" s="27"/>
    </row>
    <row r="92" spans="1:7" s="78" customFormat="1" ht="17.25" customHeight="1">
      <c r="A92" s="637" t="s">
        <v>381</v>
      </c>
      <c r="B92" s="637"/>
      <c r="C92" s="637"/>
      <c r="D92" s="637"/>
      <c r="E92" s="637"/>
      <c r="F92" s="400"/>
      <c r="G92" s="19"/>
    </row>
    <row r="93" spans="1:7" s="84" customFormat="1" ht="33.75" customHeight="1">
      <c r="A93" s="115" t="s">
        <v>293</v>
      </c>
      <c r="B93" s="115" t="s">
        <v>290</v>
      </c>
      <c r="C93" s="115" t="s">
        <v>307</v>
      </c>
      <c r="D93" s="321" t="s">
        <v>308</v>
      </c>
      <c r="E93" s="128" t="s">
        <v>324</v>
      </c>
      <c r="F93" s="155"/>
      <c r="G93" s="20"/>
    </row>
    <row r="94" spans="1:7" s="84" customFormat="1" ht="12.75">
      <c r="A94" s="118">
        <v>1</v>
      </c>
      <c r="B94" s="118">
        <v>2</v>
      </c>
      <c r="C94" s="118">
        <v>3</v>
      </c>
      <c r="D94" s="137">
        <v>4</v>
      </c>
      <c r="E94" s="115">
        <v>5</v>
      </c>
      <c r="F94" s="155"/>
      <c r="G94" s="20"/>
    </row>
    <row r="95" spans="1:7" s="78" customFormat="1" ht="33.75" customHeight="1">
      <c r="A95" s="67" t="s">
        <v>382</v>
      </c>
      <c r="B95" s="168" t="s">
        <v>542</v>
      </c>
      <c r="C95" s="121" t="s">
        <v>380</v>
      </c>
      <c r="D95" s="322" t="s">
        <v>380</v>
      </c>
      <c r="E95" s="70">
        <v>3000</v>
      </c>
      <c r="F95" s="170"/>
      <c r="G95" s="19"/>
    </row>
    <row r="96" spans="1:7" s="78" customFormat="1" ht="27" customHeight="1">
      <c r="A96" s="644" t="s">
        <v>386</v>
      </c>
      <c r="B96" s="645"/>
      <c r="C96" s="38" t="s">
        <v>148</v>
      </c>
      <c r="D96" s="323" t="s">
        <v>300</v>
      </c>
      <c r="E96" s="324">
        <f>E95</f>
        <v>3000</v>
      </c>
      <c r="F96" s="146"/>
      <c r="G96" s="19"/>
    </row>
    <row r="97" spans="1:7" s="78" customFormat="1" ht="30" customHeight="1">
      <c r="A97" s="646" t="s">
        <v>178</v>
      </c>
      <c r="B97" s="646"/>
      <c r="C97" s="646"/>
      <c r="D97" s="646"/>
      <c r="E97" s="646"/>
      <c r="F97" s="408"/>
      <c r="G97" s="19"/>
    </row>
    <row r="98" spans="1:7" s="79" customFormat="1" ht="19.5" customHeight="1">
      <c r="A98" s="641" t="s">
        <v>657</v>
      </c>
      <c r="B98" s="641"/>
      <c r="C98" s="641"/>
      <c r="D98" s="641"/>
      <c r="E98" s="641"/>
      <c r="F98" s="416"/>
      <c r="G98" s="27"/>
    </row>
    <row r="99" spans="1:7" s="79" customFormat="1" ht="17.25" customHeight="1">
      <c r="A99" s="643" t="s">
        <v>718</v>
      </c>
      <c r="B99" s="643"/>
      <c r="C99" s="643"/>
      <c r="D99" s="643"/>
      <c r="E99" s="643"/>
      <c r="F99" s="643"/>
      <c r="G99" s="27"/>
    </row>
    <row r="100" spans="1:7" s="78" customFormat="1" ht="16.5" customHeight="1">
      <c r="A100" s="649" t="s">
        <v>179</v>
      </c>
      <c r="B100" s="649"/>
      <c r="C100" s="649"/>
      <c r="D100" s="649"/>
      <c r="E100" s="649"/>
      <c r="F100" s="649"/>
      <c r="G100" s="19"/>
    </row>
    <row r="101" spans="1:8" s="84" customFormat="1" ht="39.75" customHeight="1">
      <c r="A101" s="118" t="s">
        <v>293</v>
      </c>
      <c r="B101" s="118" t="s">
        <v>290</v>
      </c>
      <c r="C101" s="118" t="s">
        <v>489</v>
      </c>
      <c r="D101" s="118" t="s">
        <v>490</v>
      </c>
      <c r="E101" s="137" t="s">
        <v>309</v>
      </c>
      <c r="F101" s="115" t="s">
        <v>491</v>
      </c>
      <c r="G101" s="155"/>
      <c r="H101" s="99"/>
    </row>
    <row r="102" spans="1:8" s="78" customFormat="1" ht="12.75">
      <c r="A102" s="131">
        <v>1</v>
      </c>
      <c r="B102" s="131">
        <v>2</v>
      </c>
      <c r="C102" s="131">
        <v>3</v>
      </c>
      <c r="D102" s="131">
        <v>4</v>
      </c>
      <c r="E102" s="132">
        <v>5</v>
      </c>
      <c r="F102" s="326">
        <v>6</v>
      </c>
      <c r="G102" s="325"/>
      <c r="H102" s="100"/>
    </row>
    <row r="103" spans="1:8" s="78" customFormat="1" ht="15.75">
      <c r="A103" s="339" t="s">
        <v>152</v>
      </c>
      <c r="B103" s="69" t="s">
        <v>158</v>
      </c>
      <c r="C103" s="38"/>
      <c r="D103" s="38"/>
      <c r="E103" s="323"/>
      <c r="F103" s="71">
        <f>C103*D103*E103</f>
        <v>0</v>
      </c>
      <c r="G103" s="147"/>
      <c r="H103" s="86"/>
    </row>
    <row r="104" spans="1:8" s="78" customFormat="1" ht="31.5" customHeight="1">
      <c r="A104" s="339" t="s">
        <v>153</v>
      </c>
      <c r="B104" s="69" t="s">
        <v>159</v>
      </c>
      <c r="C104" s="38"/>
      <c r="D104" s="38"/>
      <c r="E104" s="323"/>
      <c r="F104" s="71">
        <f>C104*D104*E104</f>
        <v>0</v>
      </c>
      <c r="G104" s="147"/>
      <c r="H104" s="86"/>
    </row>
    <row r="105" spans="1:8" s="78" customFormat="1" ht="31.5">
      <c r="A105" s="339" t="s">
        <v>175</v>
      </c>
      <c r="B105" s="133" t="s">
        <v>160</v>
      </c>
      <c r="C105" s="38"/>
      <c r="D105" s="38"/>
      <c r="E105" s="323"/>
      <c r="F105" s="71">
        <f>C105*D105*E105</f>
        <v>0</v>
      </c>
      <c r="G105" s="147"/>
      <c r="H105" s="86"/>
    </row>
    <row r="106" spans="1:8" s="78" customFormat="1" ht="32.25" customHeight="1">
      <c r="A106" s="339" t="s">
        <v>176</v>
      </c>
      <c r="B106" s="133" t="s">
        <v>161</v>
      </c>
      <c r="C106" s="38"/>
      <c r="D106" s="38"/>
      <c r="E106" s="323"/>
      <c r="F106" s="71">
        <f>C106*D106*E106</f>
        <v>0</v>
      </c>
      <c r="G106" s="147"/>
      <c r="H106" s="86"/>
    </row>
    <row r="107" spans="1:8" s="78" customFormat="1" ht="45" customHeight="1">
      <c r="A107" s="339" t="s">
        <v>177</v>
      </c>
      <c r="B107" s="133" t="s">
        <v>385</v>
      </c>
      <c r="C107" s="38"/>
      <c r="D107" s="38"/>
      <c r="E107" s="323"/>
      <c r="F107" s="71">
        <f>C107*D107*E107</f>
        <v>0</v>
      </c>
      <c r="G107" s="147"/>
      <c r="H107" s="86"/>
    </row>
    <row r="108" spans="1:8" s="78" customFormat="1" ht="33.75" customHeight="1">
      <c r="A108" s="628" t="s">
        <v>526</v>
      </c>
      <c r="B108" s="628"/>
      <c r="C108" s="123"/>
      <c r="D108" s="123"/>
      <c r="E108" s="405"/>
      <c r="F108" s="71">
        <f>SUM(F103:F107)</f>
        <v>0</v>
      </c>
      <c r="G108" s="147"/>
      <c r="H108" s="80"/>
    </row>
    <row r="109" spans="1:8" s="78" customFormat="1" ht="17.25" customHeight="1" hidden="1">
      <c r="A109" s="641" t="s">
        <v>422</v>
      </c>
      <c r="B109" s="641"/>
      <c r="C109" s="169"/>
      <c r="D109" s="169"/>
      <c r="E109" s="169"/>
      <c r="F109" s="169"/>
      <c r="G109" s="35"/>
      <c r="H109" s="80"/>
    </row>
    <row r="110" spans="1:8" s="78" customFormat="1" ht="33.75" customHeight="1">
      <c r="A110" s="665" t="s">
        <v>193</v>
      </c>
      <c r="B110" s="665"/>
      <c r="C110" s="665"/>
      <c r="D110" s="665"/>
      <c r="E110" s="665"/>
      <c r="F110" s="410"/>
      <c r="G110" s="35"/>
      <c r="H110" s="80"/>
    </row>
    <row r="111" spans="1:7" s="84" customFormat="1" ht="41.25" customHeight="1">
      <c r="A111" s="115" t="s">
        <v>293</v>
      </c>
      <c r="B111" s="115" t="s">
        <v>290</v>
      </c>
      <c r="C111" s="115" t="s">
        <v>310</v>
      </c>
      <c r="D111" s="115" t="s">
        <v>311</v>
      </c>
      <c r="E111" s="115" t="s">
        <v>166</v>
      </c>
      <c r="F111" s="155"/>
      <c r="G111" s="20"/>
    </row>
    <row r="112" spans="1:7" s="78" customFormat="1" ht="11.25" customHeight="1">
      <c r="A112" s="326">
        <v>1</v>
      </c>
      <c r="B112" s="326">
        <v>2</v>
      </c>
      <c r="C112" s="326">
        <v>3</v>
      </c>
      <c r="D112" s="326">
        <v>4</v>
      </c>
      <c r="E112" s="326">
        <v>5</v>
      </c>
      <c r="F112" s="325"/>
      <c r="G112" s="19"/>
    </row>
    <row r="113" spans="1:7" s="78" customFormat="1" ht="24.75" customHeight="1">
      <c r="A113" s="311" t="s">
        <v>154</v>
      </c>
      <c r="B113" s="120"/>
      <c r="C113" s="166"/>
      <c r="D113" s="71"/>
      <c r="E113" s="134">
        <f>C113*D113</f>
        <v>0</v>
      </c>
      <c r="F113" s="68"/>
      <c r="G113" s="19"/>
    </row>
    <row r="114" spans="1:7" s="78" customFormat="1" ht="18" customHeight="1">
      <c r="A114" s="311" t="s">
        <v>155</v>
      </c>
      <c r="B114" s="120"/>
      <c r="C114" s="166"/>
      <c r="D114" s="71"/>
      <c r="E114" s="134">
        <f>C114*D114</f>
        <v>0</v>
      </c>
      <c r="F114" s="68"/>
      <c r="G114" s="19"/>
    </row>
    <row r="115" spans="1:7" s="78" customFormat="1" ht="18.75" customHeight="1">
      <c r="A115" s="628" t="s">
        <v>526</v>
      </c>
      <c r="B115" s="628"/>
      <c r="C115" s="70" t="s">
        <v>148</v>
      </c>
      <c r="D115" s="71" t="s">
        <v>300</v>
      </c>
      <c r="E115" s="134">
        <f>SUM(E113:E114)</f>
        <v>0</v>
      </c>
      <c r="F115" s="147"/>
      <c r="G115" s="19"/>
    </row>
    <row r="116" spans="1:7" s="78" customFormat="1" ht="21" customHeight="1">
      <c r="A116" s="164"/>
      <c r="B116" s="164"/>
      <c r="C116" s="170"/>
      <c r="D116" s="68"/>
      <c r="E116" s="147"/>
      <c r="F116" s="147"/>
      <c r="G116" s="19"/>
    </row>
    <row r="117" spans="1:7" s="78" customFormat="1" ht="15.75" customHeight="1">
      <c r="A117" s="637" t="s">
        <v>194</v>
      </c>
      <c r="B117" s="637"/>
      <c r="C117" s="637"/>
      <c r="D117" s="637"/>
      <c r="E117" s="637"/>
      <c r="F117" s="400"/>
      <c r="G117" s="19"/>
    </row>
    <row r="118" spans="1:9" s="84" customFormat="1" ht="39" customHeight="1">
      <c r="A118" s="639" t="s">
        <v>293</v>
      </c>
      <c r="B118" s="639" t="s">
        <v>203</v>
      </c>
      <c r="C118" s="640" t="s">
        <v>18</v>
      </c>
      <c r="D118" s="640" t="s">
        <v>333</v>
      </c>
      <c r="E118" s="640" t="s">
        <v>312</v>
      </c>
      <c r="F118" s="667"/>
      <c r="G118" s="136"/>
      <c r="H118" s="101"/>
      <c r="I118" s="101"/>
    </row>
    <row r="119" spans="1:9" s="84" customFormat="1" ht="27.75" customHeight="1">
      <c r="A119" s="639"/>
      <c r="B119" s="639"/>
      <c r="C119" s="640"/>
      <c r="D119" s="640"/>
      <c r="E119" s="640"/>
      <c r="F119" s="667"/>
      <c r="G119" s="155"/>
      <c r="H119" s="101"/>
      <c r="I119" s="101"/>
    </row>
    <row r="120" spans="1:9" s="84" customFormat="1" ht="12.75" customHeight="1">
      <c r="A120" s="115">
        <v>1</v>
      </c>
      <c r="B120" s="115">
        <v>2</v>
      </c>
      <c r="C120" s="115">
        <v>3</v>
      </c>
      <c r="D120" s="115">
        <v>4</v>
      </c>
      <c r="E120" s="115">
        <v>5</v>
      </c>
      <c r="F120" s="155"/>
      <c r="G120" s="139"/>
      <c r="H120" s="83"/>
      <c r="I120" s="83"/>
    </row>
    <row r="121" spans="1:9" s="78" customFormat="1" ht="15.75">
      <c r="A121" s="329" t="s">
        <v>156</v>
      </c>
      <c r="B121" s="330" t="s">
        <v>334</v>
      </c>
      <c r="C121" s="331" t="s">
        <v>300</v>
      </c>
      <c r="D121" s="331" t="s">
        <v>300</v>
      </c>
      <c r="E121" s="331" t="s">
        <v>300</v>
      </c>
      <c r="F121" s="102"/>
      <c r="G121" s="141"/>
      <c r="H121" s="102"/>
      <c r="I121" s="102"/>
    </row>
    <row r="122" spans="1:10" s="78" customFormat="1" ht="15.75">
      <c r="A122" s="119"/>
      <c r="B122" s="142" t="s">
        <v>343</v>
      </c>
      <c r="C122" s="173"/>
      <c r="D122" s="143"/>
      <c r="E122" s="71">
        <v>1168</v>
      </c>
      <c r="F122" s="68"/>
      <c r="G122" s="159"/>
      <c r="H122" s="85"/>
      <c r="I122" s="85"/>
      <c r="J122" s="88"/>
    </row>
    <row r="123" spans="1:10" s="78" customFormat="1" ht="15.75">
      <c r="A123" s="119"/>
      <c r="B123" s="142" t="s">
        <v>344</v>
      </c>
      <c r="C123" s="173"/>
      <c r="D123" s="143"/>
      <c r="E123" s="71">
        <v>1168</v>
      </c>
      <c r="F123" s="68"/>
      <c r="G123" s="159"/>
      <c r="H123" s="85"/>
      <c r="I123" s="85"/>
      <c r="J123" s="88"/>
    </row>
    <row r="124" spans="1:10" s="78" customFormat="1" ht="15.75">
      <c r="A124" s="119"/>
      <c r="B124" s="142" t="s">
        <v>345</v>
      </c>
      <c r="C124" s="173"/>
      <c r="D124" s="143"/>
      <c r="E124" s="71">
        <v>1168</v>
      </c>
      <c r="F124" s="68"/>
      <c r="G124" s="159"/>
      <c r="H124" s="85"/>
      <c r="I124" s="85"/>
      <c r="J124" s="88"/>
    </row>
    <row r="125" spans="1:10" s="78" customFormat="1" ht="15.75">
      <c r="A125" s="119"/>
      <c r="B125" s="145" t="s">
        <v>349</v>
      </c>
      <c r="C125" s="171">
        <f>SUM(C122:C124)</f>
        <v>0</v>
      </c>
      <c r="D125" s="172" t="s">
        <v>148</v>
      </c>
      <c r="E125" s="134">
        <f>SUM(E122:E124)</f>
        <v>3504</v>
      </c>
      <c r="F125" s="68"/>
      <c r="G125" s="147"/>
      <c r="H125" s="96"/>
      <c r="I125" s="96"/>
      <c r="J125" s="88"/>
    </row>
    <row r="126" spans="1:10" s="78" customFormat="1" ht="15.75">
      <c r="A126" s="119"/>
      <c r="B126" s="142" t="s">
        <v>346</v>
      </c>
      <c r="C126" s="173"/>
      <c r="D126" s="143"/>
      <c r="E126" s="71">
        <v>1168</v>
      </c>
      <c r="F126" s="68"/>
      <c r="G126" s="159"/>
      <c r="H126" s="85"/>
      <c r="I126" s="85"/>
      <c r="J126" s="88"/>
    </row>
    <row r="127" spans="1:10" s="78" customFormat="1" ht="15.75">
      <c r="A127" s="119"/>
      <c r="B127" s="142" t="s">
        <v>347</v>
      </c>
      <c r="C127" s="173"/>
      <c r="D127" s="143"/>
      <c r="E127" s="71">
        <v>1168</v>
      </c>
      <c r="F127" s="68"/>
      <c r="G127" s="159"/>
      <c r="H127" s="85"/>
      <c r="I127" s="85"/>
      <c r="J127" s="88"/>
    </row>
    <row r="128" spans="1:10" s="78" customFormat="1" ht="15.75">
      <c r="A128" s="119"/>
      <c r="B128" s="142" t="s">
        <v>348</v>
      </c>
      <c r="C128" s="173"/>
      <c r="D128" s="143"/>
      <c r="E128" s="71">
        <v>1168</v>
      </c>
      <c r="F128" s="68"/>
      <c r="G128" s="159"/>
      <c r="H128" s="85"/>
      <c r="I128" s="85"/>
      <c r="J128" s="88"/>
    </row>
    <row r="129" spans="1:10" s="78" customFormat="1" ht="15.75">
      <c r="A129" s="119"/>
      <c r="B129" s="145" t="s">
        <v>350</v>
      </c>
      <c r="C129" s="171">
        <f>SUM(C126:C128)</f>
        <v>0</v>
      </c>
      <c r="D129" s="172" t="s">
        <v>148</v>
      </c>
      <c r="E129" s="134">
        <f>SUM(E126:E128)</f>
        <v>3504</v>
      </c>
      <c r="F129" s="68"/>
      <c r="G129" s="147"/>
      <c r="H129" s="96"/>
      <c r="I129" s="96"/>
      <c r="J129" s="88"/>
    </row>
    <row r="130" spans="1:10" s="78" customFormat="1" ht="15.75">
      <c r="A130" s="119"/>
      <c r="B130" s="142" t="s">
        <v>351</v>
      </c>
      <c r="C130" s="173"/>
      <c r="D130" s="143"/>
      <c r="E130" s="71">
        <f>C130*D130</f>
        <v>0</v>
      </c>
      <c r="F130" s="68"/>
      <c r="G130" s="159"/>
      <c r="H130" s="85"/>
      <c r="I130" s="85"/>
      <c r="J130" s="88"/>
    </row>
    <row r="131" spans="1:10" s="78" customFormat="1" ht="15.75">
      <c r="A131" s="119"/>
      <c r="B131" s="142" t="s">
        <v>352</v>
      </c>
      <c r="C131" s="173"/>
      <c r="D131" s="143"/>
      <c r="E131" s="71">
        <f>C131*D131</f>
        <v>0</v>
      </c>
      <c r="F131" s="68"/>
      <c r="G131" s="159"/>
      <c r="H131" s="85"/>
      <c r="I131" s="85"/>
      <c r="J131" s="88"/>
    </row>
    <row r="132" spans="1:10" s="78" customFormat="1" ht="15.75">
      <c r="A132" s="119"/>
      <c r="B132" s="142" t="s">
        <v>353</v>
      </c>
      <c r="C132" s="173"/>
      <c r="D132" s="143"/>
      <c r="E132" s="71">
        <f>C132*D132</f>
        <v>0</v>
      </c>
      <c r="F132" s="68"/>
      <c r="G132" s="159"/>
      <c r="H132" s="85"/>
      <c r="I132" s="85"/>
      <c r="J132" s="88"/>
    </row>
    <row r="133" spans="1:10" s="78" customFormat="1" ht="15.75">
      <c r="A133" s="119"/>
      <c r="B133" s="145" t="s">
        <v>145</v>
      </c>
      <c r="C133" s="171">
        <f>SUM(C130:C132)</f>
        <v>0</v>
      </c>
      <c r="D133" s="172" t="s">
        <v>148</v>
      </c>
      <c r="E133" s="134">
        <f>SUM(E130:E132)</f>
        <v>0</v>
      </c>
      <c r="F133" s="68"/>
      <c r="G133" s="147"/>
      <c r="H133" s="96"/>
      <c r="I133" s="96"/>
      <c r="J133" s="88"/>
    </row>
    <row r="134" spans="1:10" s="78" customFormat="1" ht="15.75">
      <c r="A134" s="119"/>
      <c r="B134" s="142" t="s">
        <v>354</v>
      </c>
      <c r="C134" s="173"/>
      <c r="D134" s="143"/>
      <c r="E134" s="71">
        <v>1168</v>
      </c>
      <c r="F134" s="68"/>
      <c r="G134" s="159"/>
      <c r="H134" s="85"/>
      <c r="I134" s="85"/>
      <c r="J134" s="88"/>
    </row>
    <row r="135" spans="1:10" s="78" customFormat="1" ht="15.75">
      <c r="A135" s="119"/>
      <c r="B135" s="142" t="s">
        <v>355</v>
      </c>
      <c r="C135" s="173"/>
      <c r="D135" s="143"/>
      <c r="E135" s="71">
        <v>1168</v>
      </c>
      <c r="F135" s="68"/>
      <c r="G135" s="159"/>
      <c r="H135" s="85"/>
      <c r="I135" s="85"/>
      <c r="J135" s="88"/>
    </row>
    <row r="136" spans="1:10" s="78" customFormat="1" ht="15.75">
      <c r="A136" s="119"/>
      <c r="B136" s="142" t="s">
        <v>356</v>
      </c>
      <c r="C136" s="173"/>
      <c r="D136" s="143"/>
      <c r="E136" s="71">
        <v>1168</v>
      </c>
      <c r="F136" s="68"/>
      <c r="G136" s="159"/>
      <c r="H136" s="85"/>
      <c r="I136" s="85"/>
      <c r="J136" s="88"/>
    </row>
    <row r="137" spans="1:10" s="78" customFormat="1" ht="15.75">
      <c r="A137" s="119"/>
      <c r="B137" s="145" t="s">
        <v>146</v>
      </c>
      <c r="C137" s="171">
        <f>SUM(C134:C136)</f>
        <v>0</v>
      </c>
      <c r="D137" s="172" t="s">
        <v>148</v>
      </c>
      <c r="E137" s="134">
        <f>SUM(E134:E136)</f>
        <v>3504</v>
      </c>
      <c r="F137" s="147"/>
      <c r="G137" s="147"/>
      <c r="H137" s="96"/>
      <c r="I137" s="96"/>
      <c r="J137" s="88"/>
    </row>
    <row r="138" spans="1:10" s="78" customFormat="1" ht="15.75">
      <c r="A138" s="119"/>
      <c r="B138" s="328" t="s">
        <v>357</v>
      </c>
      <c r="C138" s="134">
        <f>C125+C129+C133+C137</f>
        <v>0</v>
      </c>
      <c r="D138" s="134" t="s">
        <v>148</v>
      </c>
      <c r="E138" s="134">
        <f>E125+E129+E133+E137</f>
        <v>10512</v>
      </c>
      <c r="F138" s="147"/>
      <c r="G138" s="147"/>
      <c r="H138" s="96"/>
      <c r="I138" s="96"/>
      <c r="J138" s="88"/>
    </row>
    <row r="139" spans="1:9" s="78" customFormat="1" ht="15.75">
      <c r="A139" s="329" t="s">
        <v>168</v>
      </c>
      <c r="B139" s="330" t="s">
        <v>327</v>
      </c>
      <c r="C139" s="332" t="s">
        <v>300</v>
      </c>
      <c r="D139" s="332" t="s">
        <v>300</v>
      </c>
      <c r="E139" s="332" t="s">
        <v>300</v>
      </c>
      <c r="F139" s="96"/>
      <c r="G139" s="147"/>
      <c r="H139" s="96"/>
      <c r="I139" s="96"/>
    </row>
    <row r="140" spans="1:10" s="78" customFormat="1" ht="15.75">
      <c r="A140" s="119"/>
      <c r="B140" s="142" t="s">
        <v>343</v>
      </c>
      <c r="C140" s="173"/>
      <c r="D140" s="144"/>
      <c r="E140" s="71">
        <f>C140*D140</f>
        <v>0</v>
      </c>
      <c r="F140" s="68"/>
      <c r="G140" s="159"/>
      <c r="H140" s="85"/>
      <c r="I140" s="85"/>
      <c r="J140" s="88"/>
    </row>
    <row r="141" spans="1:10" s="78" customFormat="1" ht="15.75">
      <c r="A141" s="119"/>
      <c r="B141" s="142" t="s">
        <v>344</v>
      </c>
      <c r="C141" s="173"/>
      <c r="D141" s="144"/>
      <c r="E141" s="71">
        <f>C141*D141</f>
        <v>0</v>
      </c>
      <c r="F141" s="68"/>
      <c r="G141" s="159"/>
      <c r="H141" s="85"/>
      <c r="I141" s="85"/>
      <c r="J141" s="88"/>
    </row>
    <row r="142" spans="1:10" s="78" customFormat="1" ht="15.75">
      <c r="A142" s="119"/>
      <c r="B142" s="142" t="s">
        <v>345</v>
      </c>
      <c r="C142" s="173"/>
      <c r="D142" s="144"/>
      <c r="E142" s="71">
        <f>C142*D142</f>
        <v>0</v>
      </c>
      <c r="F142" s="68"/>
      <c r="G142" s="159"/>
      <c r="H142" s="85"/>
      <c r="I142" s="85"/>
      <c r="J142" s="88"/>
    </row>
    <row r="143" spans="1:10" s="78" customFormat="1" ht="15.75">
      <c r="A143" s="119"/>
      <c r="B143" s="145" t="s">
        <v>349</v>
      </c>
      <c r="C143" s="171">
        <f>SUM(C140:C142)</f>
        <v>0</v>
      </c>
      <c r="D143" s="172" t="s">
        <v>148</v>
      </c>
      <c r="E143" s="134">
        <f>SUM(E140:E142)</f>
        <v>0</v>
      </c>
      <c r="F143" s="147"/>
      <c r="G143" s="147"/>
      <c r="H143" s="96"/>
      <c r="I143" s="96"/>
      <c r="J143" s="88"/>
    </row>
    <row r="144" spans="1:10" s="78" customFormat="1" ht="15.75">
      <c r="A144" s="119"/>
      <c r="B144" s="142" t="s">
        <v>346</v>
      </c>
      <c r="C144" s="173"/>
      <c r="D144" s="144"/>
      <c r="E144" s="71">
        <f>C144*D144</f>
        <v>0</v>
      </c>
      <c r="F144" s="68"/>
      <c r="G144" s="327"/>
      <c r="H144" s="340"/>
      <c r="I144" s="85"/>
      <c r="J144" s="88"/>
    </row>
    <row r="145" spans="1:10" s="78" customFormat="1" ht="15.75">
      <c r="A145" s="119"/>
      <c r="B145" s="142" t="s">
        <v>347</v>
      </c>
      <c r="C145" s="173"/>
      <c r="D145" s="144"/>
      <c r="E145" s="71">
        <f>C145*D145</f>
        <v>0</v>
      </c>
      <c r="F145" s="68"/>
      <c r="G145" s="327"/>
      <c r="H145" s="340"/>
      <c r="I145" s="85"/>
      <c r="J145" s="88"/>
    </row>
    <row r="146" spans="1:10" s="78" customFormat="1" ht="15.75">
      <c r="A146" s="119"/>
      <c r="B146" s="142" t="s">
        <v>348</v>
      </c>
      <c r="C146" s="173"/>
      <c r="D146" s="144"/>
      <c r="E146" s="71">
        <f>C146*D146</f>
        <v>0</v>
      </c>
      <c r="F146" s="68"/>
      <c r="G146" s="327"/>
      <c r="H146" s="340"/>
      <c r="I146" s="85"/>
      <c r="J146" s="88"/>
    </row>
    <row r="147" spans="1:10" s="78" customFormat="1" ht="15.75">
      <c r="A147" s="119"/>
      <c r="B147" s="145" t="s">
        <v>350</v>
      </c>
      <c r="C147" s="171">
        <f>SUM(C144:C146)</f>
        <v>0</v>
      </c>
      <c r="D147" s="172" t="s">
        <v>148</v>
      </c>
      <c r="E147" s="134">
        <f>SUM(E144:E146)</f>
        <v>0</v>
      </c>
      <c r="F147" s="147"/>
      <c r="G147" s="147"/>
      <c r="H147" s="96"/>
      <c r="I147" s="96"/>
      <c r="J147" s="88"/>
    </row>
    <row r="148" spans="1:10" s="78" customFormat="1" ht="15.75">
      <c r="A148" s="119"/>
      <c r="B148" s="142" t="s">
        <v>351</v>
      </c>
      <c r="C148" s="173"/>
      <c r="D148" s="144"/>
      <c r="E148" s="71">
        <f>C148*D148</f>
        <v>0</v>
      </c>
      <c r="F148" s="68"/>
      <c r="G148" s="159"/>
      <c r="H148" s="85"/>
      <c r="I148" s="85"/>
      <c r="J148" s="88"/>
    </row>
    <row r="149" spans="1:10" s="78" customFormat="1" ht="15.75">
      <c r="A149" s="119"/>
      <c r="B149" s="142" t="s">
        <v>352</v>
      </c>
      <c r="C149" s="173"/>
      <c r="D149" s="144"/>
      <c r="E149" s="71">
        <f>C149*D149</f>
        <v>0</v>
      </c>
      <c r="F149" s="68"/>
      <c r="G149" s="159"/>
      <c r="H149" s="85"/>
      <c r="I149" s="85"/>
      <c r="J149" s="88"/>
    </row>
    <row r="150" spans="1:10" s="78" customFormat="1" ht="15.75">
      <c r="A150" s="119"/>
      <c r="B150" s="142" t="s">
        <v>353</v>
      </c>
      <c r="C150" s="173"/>
      <c r="D150" s="143"/>
      <c r="E150" s="71">
        <f>C150*D150</f>
        <v>0</v>
      </c>
      <c r="F150" s="68"/>
      <c r="G150" s="159"/>
      <c r="H150" s="85"/>
      <c r="I150" s="85"/>
      <c r="J150" s="88"/>
    </row>
    <row r="151" spans="1:10" s="78" customFormat="1" ht="15.75">
      <c r="A151" s="119"/>
      <c r="B151" s="145" t="s">
        <v>145</v>
      </c>
      <c r="C151" s="171">
        <f>SUM(C148:C150)</f>
        <v>0</v>
      </c>
      <c r="D151" s="172" t="s">
        <v>148</v>
      </c>
      <c r="E151" s="134">
        <f>SUM(E148:E150)</f>
        <v>0</v>
      </c>
      <c r="F151" s="147"/>
      <c r="G151" s="147"/>
      <c r="H151" s="96"/>
      <c r="I151" s="96"/>
      <c r="J151" s="88"/>
    </row>
    <row r="152" spans="1:10" s="78" customFormat="1" ht="15.75">
      <c r="A152" s="119"/>
      <c r="B152" s="142" t="s">
        <v>354</v>
      </c>
      <c r="C152" s="173"/>
      <c r="D152" s="144"/>
      <c r="E152" s="71">
        <f>C152*D152</f>
        <v>0</v>
      </c>
      <c r="F152" s="68"/>
      <c r="G152" s="159"/>
      <c r="H152" s="85"/>
      <c r="I152" s="85"/>
      <c r="J152" s="88"/>
    </row>
    <row r="153" spans="1:10" s="78" customFormat="1" ht="15.75">
      <c r="A153" s="119"/>
      <c r="B153" s="142" t="s">
        <v>355</v>
      </c>
      <c r="C153" s="173"/>
      <c r="D153" s="143"/>
      <c r="E153" s="71">
        <f>C153*D153</f>
        <v>0</v>
      </c>
      <c r="F153" s="68"/>
      <c r="G153" s="159"/>
      <c r="H153" s="85"/>
      <c r="I153" s="85"/>
      <c r="J153" s="88"/>
    </row>
    <row r="154" spans="1:10" s="78" customFormat="1" ht="15.75">
      <c r="A154" s="119"/>
      <c r="B154" s="142" t="s">
        <v>356</v>
      </c>
      <c r="C154" s="173"/>
      <c r="D154" s="144"/>
      <c r="E154" s="71">
        <f>C154*D154</f>
        <v>0</v>
      </c>
      <c r="F154" s="68"/>
      <c r="G154" s="159"/>
      <c r="H154" s="85"/>
      <c r="I154" s="85"/>
      <c r="J154" s="88"/>
    </row>
    <row r="155" spans="1:10" s="78" customFormat="1" ht="15.75">
      <c r="A155" s="119"/>
      <c r="B155" s="145" t="s">
        <v>147</v>
      </c>
      <c r="C155" s="171">
        <f>SUM(C152:C154)</f>
        <v>0</v>
      </c>
      <c r="D155" s="172" t="s">
        <v>148</v>
      </c>
      <c r="E155" s="134">
        <f>E152+E153+E154</f>
        <v>0</v>
      </c>
      <c r="F155" s="147"/>
      <c r="G155" s="147"/>
      <c r="H155" s="96"/>
      <c r="I155" s="96"/>
      <c r="J155" s="88"/>
    </row>
    <row r="156" spans="1:10" s="78" customFormat="1" ht="15.75">
      <c r="A156" s="119"/>
      <c r="B156" s="328" t="s">
        <v>357</v>
      </c>
      <c r="C156" s="134">
        <f>C143+C147+C151+C155</f>
        <v>0</v>
      </c>
      <c r="D156" s="134" t="s">
        <v>148</v>
      </c>
      <c r="E156" s="134">
        <f>E143+E147+E151+E155</f>
        <v>0</v>
      </c>
      <c r="F156" s="147"/>
      <c r="G156" s="147"/>
      <c r="H156" s="96"/>
      <c r="I156" s="96"/>
      <c r="J156" s="88"/>
    </row>
    <row r="157" spans="1:9" s="78" customFormat="1" ht="15.75">
      <c r="A157" s="329" t="s">
        <v>169</v>
      </c>
      <c r="B157" s="330" t="s">
        <v>328</v>
      </c>
      <c r="C157" s="332" t="s">
        <v>300</v>
      </c>
      <c r="D157" s="332" t="s">
        <v>300</v>
      </c>
      <c r="E157" s="332" t="s">
        <v>300</v>
      </c>
      <c r="F157" s="96"/>
      <c r="G157" s="147"/>
      <c r="H157" s="96"/>
      <c r="I157" s="96"/>
    </row>
    <row r="158" spans="1:11" s="78" customFormat="1" ht="15.75">
      <c r="A158" s="119"/>
      <c r="B158" s="142" t="s">
        <v>343</v>
      </c>
      <c r="C158" s="173"/>
      <c r="D158" s="174"/>
      <c r="E158" s="71">
        <f>C158*D158</f>
        <v>0</v>
      </c>
      <c r="F158" s="68"/>
      <c r="G158" s="159"/>
      <c r="H158" s="85"/>
      <c r="I158" s="85"/>
      <c r="J158" s="88"/>
      <c r="K158" s="88"/>
    </row>
    <row r="159" spans="1:11" s="78" customFormat="1" ht="15.75">
      <c r="A159" s="119"/>
      <c r="B159" s="142" t="s">
        <v>344</v>
      </c>
      <c r="C159" s="173"/>
      <c r="D159" s="175"/>
      <c r="E159" s="71">
        <f>C159*D159</f>
        <v>0</v>
      </c>
      <c r="F159" s="68"/>
      <c r="G159" s="159"/>
      <c r="H159" s="85"/>
      <c r="I159" s="85"/>
      <c r="J159" s="88"/>
      <c r="K159" s="88"/>
    </row>
    <row r="160" spans="1:11" s="78" customFormat="1" ht="15.75">
      <c r="A160" s="119"/>
      <c r="B160" s="142" t="s">
        <v>345</v>
      </c>
      <c r="C160" s="173"/>
      <c r="D160" s="175"/>
      <c r="E160" s="71">
        <f>C160*D160</f>
        <v>0</v>
      </c>
      <c r="F160" s="68"/>
      <c r="G160" s="159"/>
      <c r="H160" s="85"/>
      <c r="I160" s="85"/>
      <c r="J160" s="88"/>
      <c r="K160" s="88"/>
    </row>
    <row r="161" spans="1:11" s="78" customFormat="1" ht="15.75">
      <c r="A161" s="119"/>
      <c r="B161" s="145" t="s">
        <v>349</v>
      </c>
      <c r="C161" s="171">
        <f>SUM(C158:C160)</f>
        <v>0</v>
      </c>
      <c r="D161" s="172" t="s">
        <v>148</v>
      </c>
      <c r="E161" s="134">
        <f>SUM(E158:E160)</f>
        <v>0</v>
      </c>
      <c r="F161" s="147"/>
      <c r="G161" s="147"/>
      <c r="H161" s="96"/>
      <c r="I161" s="89"/>
      <c r="J161" s="88"/>
      <c r="K161" s="88"/>
    </row>
    <row r="162" spans="1:11" s="78" customFormat="1" ht="15.75">
      <c r="A162" s="119"/>
      <c r="B162" s="142" t="s">
        <v>346</v>
      </c>
      <c r="C162" s="173"/>
      <c r="D162" s="175"/>
      <c r="E162" s="71">
        <f>C162*D162</f>
        <v>0</v>
      </c>
      <c r="F162" s="68"/>
      <c r="G162" s="159"/>
      <c r="H162" s="85"/>
      <c r="I162" s="85"/>
      <c r="J162" s="88"/>
      <c r="K162" s="88"/>
    </row>
    <row r="163" spans="1:11" s="78" customFormat="1" ht="15.75">
      <c r="A163" s="119"/>
      <c r="B163" s="142" t="s">
        <v>347</v>
      </c>
      <c r="C163" s="173"/>
      <c r="D163" s="175"/>
      <c r="E163" s="71">
        <f>C163*D163</f>
        <v>0</v>
      </c>
      <c r="F163" s="68"/>
      <c r="G163" s="159"/>
      <c r="H163" s="85"/>
      <c r="I163" s="85"/>
      <c r="J163" s="88"/>
      <c r="K163" s="88"/>
    </row>
    <row r="164" spans="1:11" s="78" customFormat="1" ht="15.75">
      <c r="A164" s="119"/>
      <c r="B164" s="142" t="s">
        <v>348</v>
      </c>
      <c r="C164" s="173"/>
      <c r="D164" s="175"/>
      <c r="E164" s="71">
        <f>C164*D164</f>
        <v>0</v>
      </c>
      <c r="F164" s="68"/>
      <c r="G164" s="159"/>
      <c r="H164" s="85"/>
      <c r="I164" s="85"/>
      <c r="J164" s="88"/>
      <c r="K164" s="88"/>
    </row>
    <row r="165" spans="1:11" s="78" customFormat="1" ht="15.75">
      <c r="A165" s="119"/>
      <c r="B165" s="145" t="s">
        <v>350</v>
      </c>
      <c r="C165" s="171">
        <f>SUM(C162:C164)</f>
        <v>0</v>
      </c>
      <c r="D165" s="172" t="s">
        <v>148</v>
      </c>
      <c r="E165" s="134">
        <f>SUM(E162:E164)</f>
        <v>0</v>
      </c>
      <c r="F165" s="147"/>
      <c r="G165" s="147"/>
      <c r="H165" s="96"/>
      <c r="I165" s="89"/>
      <c r="J165" s="88"/>
      <c r="K165" s="88"/>
    </row>
    <row r="166" spans="1:11" s="78" customFormat="1" ht="15.75">
      <c r="A166" s="119"/>
      <c r="B166" s="142" t="s">
        <v>351</v>
      </c>
      <c r="C166" s="173"/>
      <c r="D166" s="175"/>
      <c r="E166" s="71">
        <f>C166*D166</f>
        <v>0</v>
      </c>
      <c r="F166" s="68"/>
      <c r="G166" s="159"/>
      <c r="H166" s="85"/>
      <c r="I166" s="85"/>
      <c r="J166" s="88"/>
      <c r="K166" s="88"/>
    </row>
    <row r="167" spans="1:11" s="78" customFormat="1" ht="15.75">
      <c r="A167" s="119"/>
      <c r="B167" s="142" t="s">
        <v>352</v>
      </c>
      <c r="C167" s="173"/>
      <c r="D167" s="175"/>
      <c r="E167" s="71">
        <f>C167*D167</f>
        <v>0</v>
      </c>
      <c r="F167" s="68"/>
      <c r="G167" s="159"/>
      <c r="H167" s="85"/>
      <c r="I167" s="85"/>
      <c r="J167" s="88"/>
      <c r="K167" s="88"/>
    </row>
    <row r="168" spans="1:11" s="78" customFormat="1" ht="15.75">
      <c r="A168" s="119"/>
      <c r="B168" s="142" t="s">
        <v>353</v>
      </c>
      <c r="C168" s="173"/>
      <c r="D168" s="143"/>
      <c r="E168" s="71">
        <f>C168*D168</f>
        <v>0</v>
      </c>
      <c r="F168" s="68"/>
      <c r="G168" s="159"/>
      <c r="H168" s="85"/>
      <c r="I168" s="85"/>
      <c r="J168" s="88"/>
      <c r="K168" s="88"/>
    </row>
    <row r="169" spans="1:11" s="78" customFormat="1" ht="15.75">
      <c r="A169" s="119"/>
      <c r="B169" s="145" t="s">
        <v>145</v>
      </c>
      <c r="C169" s="171">
        <f>SUM(C166:C168)</f>
        <v>0</v>
      </c>
      <c r="D169" s="172" t="s">
        <v>148</v>
      </c>
      <c r="E169" s="134">
        <f>SUM(E166:E168)</f>
        <v>0</v>
      </c>
      <c r="F169" s="147"/>
      <c r="G169" s="147"/>
      <c r="H169" s="96"/>
      <c r="I169" s="89"/>
      <c r="J169" s="88"/>
      <c r="K169" s="88"/>
    </row>
    <row r="170" spans="1:11" s="78" customFormat="1" ht="15.75">
      <c r="A170" s="119"/>
      <c r="B170" s="142" t="s">
        <v>354</v>
      </c>
      <c r="C170" s="173"/>
      <c r="D170" s="143"/>
      <c r="E170" s="71">
        <f>C170*D170</f>
        <v>0</v>
      </c>
      <c r="F170" s="68"/>
      <c r="G170" s="159"/>
      <c r="H170" s="85"/>
      <c r="I170" s="85"/>
      <c r="J170" s="88"/>
      <c r="K170" s="88"/>
    </row>
    <row r="171" spans="1:11" s="78" customFormat="1" ht="15.75">
      <c r="A171" s="119"/>
      <c r="B171" s="142" t="s">
        <v>355</v>
      </c>
      <c r="C171" s="173"/>
      <c r="D171" s="144"/>
      <c r="E171" s="71">
        <f>C171*D171</f>
        <v>0</v>
      </c>
      <c r="F171" s="68"/>
      <c r="G171" s="159"/>
      <c r="H171" s="85"/>
      <c r="I171" s="85"/>
      <c r="J171" s="88"/>
      <c r="K171" s="88"/>
    </row>
    <row r="172" spans="1:11" s="78" customFormat="1" ht="15.75">
      <c r="A172" s="119"/>
      <c r="B172" s="142" t="s">
        <v>356</v>
      </c>
      <c r="C172" s="173"/>
      <c r="D172" s="175"/>
      <c r="E172" s="71">
        <f>C172*D172</f>
        <v>0</v>
      </c>
      <c r="F172" s="68"/>
      <c r="G172" s="159"/>
      <c r="H172" s="85"/>
      <c r="I172" s="85"/>
      <c r="J172" s="88"/>
      <c r="K172" s="88"/>
    </row>
    <row r="173" spans="1:11" s="78" customFormat="1" ht="15.75">
      <c r="A173" s="119"/>
      <c r="B173" s="145" t="s">
        <v>146</v>
      </c>
      <c r="C173" s="171">
        <f>SUM(C170:C172)</f>
        <v>0</v>
      </c>
      <c r="D173" s="172" t="s">
        <v>148</v>
      </c>
      <c r="E173" s="134">
        <f>E170+E171+E172</f>
        <v>0</v>
      </c>
      <c r="F173" s="147"/>
      <c r="G173" s="147"/>
      <c r="H173" s="96"/>
      <c r="I173" s="89"/>
      <c r="J173" s="88"/>
      <c r="K173" s="88"/>
    </row>
    <row r="174" spans="1:11" s="78" customFormat="1" ht="15.75">
      <c r="A174" s="119"/>
      <c r="B174" s="328" t="s">
        <v>357</v>
      </c>
      <c r="C174" s="134">
        <f>C161+C165+C169+C173</f>
        <v>0</v>
      </c>
      <c r="D174" s="134" t="s">
        <v>148</v>
      </c>
      <c r="E174" s="134">
        <f>E161+E165+E169+E173</f>
        <v>0</v>
      </c>
      <c r="F174" s="147"/>
      <c r="G174" s="147"/>
      <c r="H174" s="96"/>
      <c r="I174" s="96"/>
      <c r="J174" s="88"/>
      <c r="K174" s="88"/>
    </row>
    <row r="175" spans="1:9" s="78" customFormat="1" ht="15.75">
      <c r="A175" s="329" t="s">
        <v>180</v>
      </c>
      <c r="B175" s="330" t="s">
        <v>329</v>
      </c>
      <c r="C175" s="332" t="s">
        <v>300</v>
      </c>
      <c r="D175" s="332" t="s">
        <v>300</v>
      </c>
      <c r="E175" s="332" t="s">
        <v>300</v>
      </c>
      <c r="F175" s="96"/>
      <c r="G175" s="147"/>
      <c r="H175" s="96"/>
      <c r="I175" s="96"/>
    </row>
    <row r="176" spans="1:10" s="78" customFormat="1" ht="15.75">
      <c r="A176" s="119"/>
      <c r="B176" s="142" t="s">
        <v>343</v>
      </c>
      <c r="C176" s="173"/>
      <c r="D176" s="174"/>
      <c r="E176" s="71">
        <f>C176*D176</f>
        <v>0</v>
      </c>
      <c r="F176" s="68"/>
      <c r="G176" s="159"/>
      <c r="H176" s="85"/>
      <c r="I176" s="85"/>
      <c r="J176" s="88"/>
    </row>
    <row r="177" spans="1:10" s="78" customFormat="1" ht="15.75">
      <c r="A177" s="119"/>
      <c r="B177" s="142" t="s">
        <v>344</v>
      </c>
      <c r="C177" s="173"/>
      <c r="D177" s="175"/>
      <c r="E177" s="71">
        <f>C177*D177</f>
        <v>0</v>
      </c>
      <c r="F177" s="68"/>
      <c r="G177" s="159"/>
      <c r="H177" s="85"/>
      <c r="I177" s="85"/>
      <c r="J177" s="88"/>
    </row>
    <row r="178" spans="1:10" s="78" customFormat="1" ht="15.75">
      <c r="A178" s="119"/>
      <c r="B178" s="142" t="s">
        <v>345</v>
      </c>
      <c r="C178" s="173"/>
      <c r="D178" s="175"/>
      <c r="E178" s="71">
        <f>C178*D178</f>
        <v>0</v>
      </c>
      <c r="F178" s="68"/>
      <c r="G178" s="159"/>
      <c r="H178" s="85"/>
      <c r="I178" s="85"/>
      <c r="J178" s="88"/>
    </row>
    <row r="179" spans="1:10" s="78" customFormat="1" ht="15.75">
      <c r="A179" s="119"/>
      <c r="B179" s="145" t="s">
        <v>349</v>
      </c>
      <c r="C179" s="171">
        <f>SUM(C176:C178)</f>
        <v>0</v>
      </c>
      <c r="D179" s="172" t="s">
        <v>148</v>
      </c>
      <c r="E179" s="134">
        <f>SUM(E176:E178)</f>
        <v>0</v>
      </c>
      <c r="F179" s="147"/>
      <c r="G179" s="147"/>
      <c r="H179" s="96"/>
      <c r="I179" s="96"/>
      <c r="J179" s="88"/>
    </row>
    <row r="180" spans="1:10" s="78" customFormat="1" ht="15.75">
      <c r="A180" s="119"/>
      <c r="B180" s="142" t="s">
        <v>346</v>
      </c>
      <c r="C180" s="173"/>
      <c r="D180" s="175"/>
      <c r="E180" s="71">
        <f>C180*D180</f>
        <v>0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2" t="s">
        <v>347</v>
      </c>
      <c r="C181" s="173"/>
      <c r="D181" s="175"/>
      <c r="E181" s="71">
        <f>C181*D181</f>
        <v>0</v>
      </c>
      <c r="F181" s="68"/>
      <c r="G181" s="159"/>
      <c r="H181" s="85"/>
      <c r="I181" s="85"/>
      <c r="J181" s="88"/>
    </row>
    <row r="182" spans="1:10" s="78" customFormat="1" ht="15.75">
      <c r="A182" s="119"/>
      <c r="B182" s="142" t="s">
        <v>348</v>
      </c>
      <c r="C182" s="173"/>
      <c r="D182" s="175"/>
      <c r="E182" s="71">
        <f>C182*D182</f>
        <v>0</v>
      </c>
      <c r="F182" s="68"/>
      <c r="G182" s="159"/>
      <c r="H182" s="85"/>
      <c r="I182" s="85"/>
      <c r="J182" s="88"/>
    </row>
    <row r="183" spans="1:10" s="78" customFormat="1" ht="15.75">
      <c r="A183" s="119"/>
      <c r="B183" s="145" t="s">
        <v>350</v>
      </c>
      <c r="C183" s="171">
        <f>SUM(C180:C182)</f>
        <v>0</v>
      </c>
      <c r="D183" s="172" t="s">
        <v>148</v>
      </c>
      <c r="E183" s="134">
        <f>E180+E181+E182</f>
        <v>0</v>
      </c>
      <c r="F183" s="147"/>
      <c r="G183" s="147"/>
      <c r="H183" s="96"/>
      <c r="I183" s="96"/>
      <c r="J183" s="88"/>
    </row>
    <row r="184" spans="1:10" s="78" customFormat="1" ht="15.75">
      <c r="A184" s="119"/>
      <c r="B184" s="142" t="s">
        <v>351</v>
      </c>
      <c r="C184" s="173"/>
      <c r="D184" s="175"/>
      <c r="E184" s="71">
        <f>C184*D184</f>
        <v>0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352</v>
      </c>
      <c r="C185" s="173"/>
      <c r="D185" s="175"/>
      <c r="E185" s="71">
        <f>C185*D185</f>
        <v>0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353</v>
      </c>
      <c r="C186" s="173"/>
      <c r="D186" s="143"/>
      <c r="E186" s="71">
        <f>C186*D186</f>
        <v>0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145</v>
      </c>
      <c r="C187" s="171">
        <f>SUM(C184:C186)</f>
        <v>0</v>
      </c>
      <c r="D187" s="172" t="s">
        <v>148</v>
      </c>
      <c r="E187" s="134">
        <f>E184+E185+E186</f>
        <v>0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354</v>
      </c>
      <c r="C188" s="173"/>
      <c r="D188" s="143"/>
      <c r="E188" s="71">
        <f>C188*D188</f>
        <v>0</v>
      </c>
      <c r="F188" s="68"/>
      <c r="G188" s="159"/>
      <c r="H188" s="85"/>
      <c r="I188" s="85"/>
      <c r="J188" s="88"/>
    </row>
    <row r="189" spans="1:10" s="78" customFormat="1" ht="15.75">
      <c r="A189" s="119"/>
      <c r="B189" s="142" t="s">
        <v>355</v>
      </c>
      <c r="C189" s="173"/>
      <c r="D189" s="144"/>
      <c r="E189" s="71">
        <f>C189*D189</f>
        <v>0</v>
      </c>
      <c r="F189" s="68"/>
      <c r="G189" s="159"/>
      <c r="H189" s="85"/>
      <c r="I189" s="85"/>
      <c r="J189" s="88"/>
    </row>
    <row r="190" spans="1:10" s="78" customFormat="1" ht="15.75">
      <c r="A190" s="119"/>
      <c r="B190" s="142" t="s">
        <v>356</v>
      </c>
      <c r="C190" s="173"/>
      <c r="D190" s="175"/>
      <c r="E190" s="71">
        <f>C190*D190</f>
        <v>0</v>
      </c>
      <c r="F190" s="68"/>
      <c r="G190" s="159"/>
      <c r="H190" s="85"/>
      <c r="I190" s="85"/>
      <c r="J190" s="88"/>
    </row>
    <row r="191" spans="1:10" s="78" customFormat="1" ht="15.75">
      <c r="A191" s="119"/>
      <c r="B191" s="145" t="s">
        <v>147</v>
      </c>
      <c r="C191" s="171">
        <f>SUM(C188:C190)</f>
        <v>0</v>
      </c>
      <c r="D191" s="134" t="s">
        <v>148</v>
      </c>
      <c r="E191" s="134">
        <f>E188+E189+E190</f>
        <v>0</v>
      </c>
      <c r="F191" s="147"/>
      <c r="G191" s="147"/>
      <c r="H191" s="96"/>
      <c r="I191" s="96"/>
      <c r="J191" s="88"/>
    </row>
    <row r="192" spans="1:10" s="78" customFormat="1" ht="15.75">
      <c r="A192" s="119"/>
      <c r="B192" s="328" t="s">
        <v>357</v>
      </c>
      <c r="C192" s="134">
        <f>C179+C183+C187+C191</f>
        <v>0</v>
      </c>
      <c r="D192" s="134" t="s">
        <v>148</v>
      </c>
      <c r="E192" s="134">
        <f>E179+E183+E187+E191</f>
        <v>0</v>
      </c>
      <c r="F192" s="147"/>
      <c r="G192" s="147"/>
      <c r="H192" s="96"/>
      <c r="I192" s="96"/>
      <c r="J192" s="88"/>
    </row>
    <row r="193" spans="1:9" s="78" customFormat="1" ht="15.75">
      <c r="A193" s="119">
        <v>1</v>
      </c>
      <c r="B193" s="168" t="s">
        <v>334</v>
      </c>
      <c r="C193" s="71">
        <f>C138</f>
        <v>0</v>
      </c>
      <c r="D193" s="71" t="str">
        <f>D138</f>
        <v>х</v>
      </c>
      <c r="E193" s="71">
        <f>E138</f>
        <v>10512</v>
      </c>
      <c r="F193" s="68"/>
      <c r="G193" s="68"/>
      <c r="H193" s="86"/>
      <c r="I193" s="86"/>
    </row>
    <row r="194" spans="1:9" s="78" customFormat="1" ht="15.75">
      <c r="A194" s="119">
        <v>2</v>
      </c>
      <c r="B194" s="120" t="s">
        <v>327</v>
      </c>
      <c r="C194" s="71">
        <f>C156</f>
        <v>0</v>
      </c>
      <c r="D194" s="71" t="str">
        <f>D156</f>
        <v>х</v>
      </c>
      <c r="E194" s="71">
        <f>E156</f>
        <v>0</v>
      </c>
      <c r="F194" s="68"/>
      <c r="G194" s="68"/>
      <c r="H194" s="86"/>
      <c r="I194" s="86"/>
    </row>
    <row r="195" spans="1:9" s="78" customFormat="1" ht="15.75">
      <c r="A195" s="119">
        <v>3</v>
      </c>
      <c r="B195" s="120" t="s">
        <v>328</v>
      </c>
      <c r="C195" s="71">
        <f>C174</f>
        <v>0</v>
      </c>
      <c r="D195" s="71" t="str">
        <f>D174</f>
        <v>х</v>
      </c>
      <c r="E195" s="71">
        <f>E174</f>
        <v>0</v>
      </c>
      <c r="F195" s="68"/>
      <c r="G195" s="68"/>
      <c r="H195" s="86"/>
      <c r="I195" s="86"/>
    </row>
    <row r="196" spans="1:9" s="78" customFormat="1" ht="15.75">
      <c r="A196" s="119">
        <v>4</v>
      </c>
      <c r="B196" s="120" t="s">
        <v>329</v>
      </c>
      <c r="C196" s="71">
        <f>C192</f>
        <v>0</v>
      </c>
      <c r="D196" s="71" t="str">
        <f>D192</f>
        <v>х</v>
      </c>
      <c r="E196" s="71">
        <f>E192</f>
        <v>0</v>
      </c>
      <c r="F196" s="68"/>
      <c r="G196" s="68"/>
      <c r="H196" s="86"/>
      <c r="I196" s="86"/>
    </row>
    <row r="197" spans="1:9" s="78" customFormat="1" ht="22.5" customHeight="1">
      <c r="A197" s="119"/>
      <c r="B197" s="320" t="s">
        <v>496</v>
      </c>
      <c r="C197" s="71" t="s">
        <v>300</v>
      </c>
      <c r="D197" s="71" t="s">
        <v>300</v>
      </c>
      <c r="E197" s="71">
        <f>E193+E194+E195+E196</f>
        <v>10512</v>
      </c>
      <c r="F197" s="147"/>
      <c r="G197" s="147"/>
      <c r="H197" s="96"/>
      <c r="I197" s="96"/>
    </row>
    <row r="198" spans="1:9" s="93" customFormat="1" ht="28.5" customHeight="1">
      <c r="A198" s="628" t="s">
        <v>526</v>
      </c>
      <c r="B198" s="628"/>
      <c r="C198" s="140"/>
      <c r="D198" s="140"/>
      <c r="E198" s="134">
        <f>E197</f>
        <v>10512</v>
      </c>
      <c r="F198" s="147"/>
      <c r="G198" s="147"/>
      <c r="H198" s="96"/>
      <c r="I198" s="96"/>
    </row>
    <row r="199" spans="1:9" s="78" customFormat="1" ht="6.75" customHeight="1">
      <c r="A199" s="117"/>
      <c r="B199" s="35"/>
      <c r="C199" s="35"/>
      <c r="D199" s="35"/>
      <c r="E199" s="35"/>
      <c r="F199" s="35"/>
      <c r="G199" s="35"/>
      <c r="H199" s="341"/>
      <c r="I199" s="82"/>
    </row>
    <row r="200" spans="1:9" s="78" customFormat="1" ht="18" customHeight="1">
      <c r="A200" s="641" t="s">
        <v>669</v>
      </c>
      <c r="B200" s="641"/>
      <c r="C200" s="642"/>
      <c r="D200" s="642"/>
      <c r="E200" s="642"/>
      <c r="F200" s="642"/>
      <c r="G200" s="35"/>
      <c r="H200" s="341"/>
      <c r="I200" s="82"/>
    </row>
    <row r="201" spans="1:9" s="78" customFormat="1" ht="19.5" customHeight="1">
      <c r="A201" s="643" t="s">
        <v>715</v>
      </c>
      <c r="B201" s="643"/>
      <c r="C201" s="643"/>
      <c r="D201" s="643"/>
      <c r="E201" s="643"/>
      <c r="F201" s="643"/>
      <c r="G201" s="35"/>
      <c r="H201" s="341"/>
      <c r="I201" s="82"/>
    </row>
    <row r="202" spans="1:9" s="78" customFormat="1" ht="21" customHeight="1">
      <c r="A202" s="637" t="s">
        <v>492</v>
      </c>
      <c r="B202" s="637"/>
      <c r="C202" s="637"/>
      <c r="D202" s="637"/>
      <c r="E202" s="637"/>
      <c r="F202" s="400"/>
      <c r="G202" s="35"/>
      <c r="H202" s="341"/>
      <c r="I202" s="82"/>
    </row>
    <row r="203" spans="1:9" s="78" customFormat="1" ht="24.75" customHeight="1">
      <c r="A203" s="115" t="s">
        <v>293</v>
      </c>
      <c r="B203" s="115" t="s">
        <v>203</v>
      </c>
      <c r="C203" s="115" t="s">
        <v>291</v>
      </c>
      <c r="D203" s="321" t="s">
        <v>313</v>
      </c>
      <c r="E203" s="115" t="s">
        <v>493</v>
      </c>
      <c r="F203" s="155"/>
      <c r="G203" s="35"/>
      <c r="H203" s="341"/>
      <c r="I203" s="82"/>
    </row>
    <row r="204" spans="1:9" s="78" customFormat="1" ht="18.75" customHeight="1">
      <c r="A204" s="118">
        <v>1</v>
      </c>
      <c r="B204" s="118">
        <v>2</v>
      </c>
      <c r="C204" s="118">
        <v>3</v>
      </c>
      <c r="D204" s="137">
        <v>4</v>
      </c>
      <c r="E204" s="115">
        <v>5</v>
      </c>
      <c r="F204" s="155"/>
      <c r="G204" s="35"/>
      <c r="H204" s="341"/>
      <c r="I204" s="82"/>
    </row>
    <row r="205" spans="1:9" s="78" customFormat="1" ht="18.75" customHeight="1">
      <c r="A205" s="67" t="s">
        <v>181</v>
      </c>
      <c r="B205" s="168"/>
      <c r="C205" s="121"/>
      <c r="D205" s="322"/>
      <c r="E205" s="70"/>
      <c r="F205" s="170"/>
      <c r="G205" s="35"/>
      <c r="H205" s="341"/>
      <c r="I205" s="82"/>
    </row>
    <row r="206" spans="1:9" s="78" customFormat="1" ht="24.75" customHeight="1">
      <c r="A206" s="628" t="s">
        <v>526</v>
      </c>
      <c r="B206" s="628"/>
      <c r="C206" s="38" t="s">
        <v>148</v>
      </c>
      <c r="D206" s="323" t="s">
        <v>300</v>
      </c>
      <c r="E206" s="324">
        <f>E205</f>
        <v>0</v>
      </c>
      <c r="F206" s="146"/>
      <c r="G206" s="35"/>
      <c r="H206" s="341"/>
      <c r="I206" s="82"/>
    </row>
    <row r="207" spans="1:9" s="78" customFormat="1" ht="20.25" customHeight="1">
      <c r="A207" s="117"/>
      <c r="B207" s="35"/>
      <c r="C207" s="35"/>
      <c r="D207" s="35"/>
      <c r="E207" s="35"/>
      <c r="F207" s="35"/>
      <c r="G207" s="35"/>
      <c r="H207" s="341"/>
      <c r="I207" s="82"/>
    </row>
    <row r="208" spans="1:5" s="400" customFormat="1" ht="30" customHeight="1">
      <c r="A208" s="637" t="s">
        <v>199</v>
      </c>
      <c r="B208" s="637"/>
      <c r="C208" s="666"/>
      <c r="D208" s="666"/>
      <c r="E208" s="666"/>
    </row>
    <row r="209" spans="1:9" s="84" customFormat="1" ht="39.75" customHeight="1">
      <c r="A209" s="115" t="s">
        <v>293</v>
      </c>
      <c r="B209" s="115" t="s">
        <v>290</v>
      </c>
      <c r="C209" s="115" t="s">
        <v>494</v>
      </c>
      <c r="D209" s="115" t="s">
        <v>335</v>
      </c>
      <c r="E209" s="115" t="s">
        <v>314</v>
      </c>
      <c r="F209" s="128" t="s">
        <v>495</v>
      </c>
      <c r="G209" s="20"/>
      <c r="H209" s="83"/>
      <c r="I209" s="83"/>
    </row>
    <row r="210" spans="1:9" s="84" customFormat="1" ht="12.75">
      <c r="A210" s="115">
        <v>1</v>
      </c>
      <c r="B210" s="115">
        <v>2</v>
      </c>
      <c r="C210" s="115">
        <v>3</v>
      </c>
      <c r="D210" s="115">
        <v>4</v>
      </c>
      <c r="E210" s="115">
        <v>5</v>
      </c>
      <c r="F210" s="115">
        <v>6</v>
      </c>
      <c r="G210" s="20"/>
      <c r="H210" s="83"/>
      <c r="I210" s="83"/>
    </row>
    <row r="211" spans="1:9" s="78" customFormat="1" ht="31.5">
      <c r="A211" s="309" t="s">
        <v>195</v>
      </c>
      <c r="B211" s="43" t="s">
        <v>545</v>
      </c>
      <c r="C211" s="71" t="s">
        <v>546</v>
      </c>
      <c r="D211" s="333">
        <v>2541</v>
      </c>
      <c r="E211" s="71">
        <v>12</v>
      </c>
      <c r="F211" s="71">
        <f>D211*E211</f>
        <v>30492</v>
      </c>
      <c r="G211" s="19"/>
      <c r="H211" s="82"/>
      <c r="I211" s="82"/>
    </row>
    <row r="212" spans="1:9" s="78" customFormat="1" ht="15.75">
      <c r="A212" s="309" t="s">
        <v>196</v>
      </c>
      <c r="B212" s="428" t="s">
        <v>547</v>
      </c>
      <c r="C212" s="71" t="s">
        <v>546</v>
      </c>
      <c r="D212" s="333">
        <v>40936.8</v>
      </c>
      <c r="E212" s="71">
        <v>3</v>
      </c>
      <c r="F212" s="71">
        <f aca="true" t="shared" si="4" ref="F212:F225">D212*E212</f>
        <v>122810.40000000001</v>
      </c>
      <c r="G212" s="19"/>
      <c r="H212" s="82"/>
      <c r="I212" s="82"/>
    </row>
    <row r="213" spans="1:9" s="78" customFormat="1" ht="31.5">
      <c r="A213" s="309" t="s">
        <v>197</v>
      </c>
      <c r="B213" s="176" t="s">
        <v>548</v>
      </c>
      <c r="C213" s="71" t="s">
        <v>549</v>
      </c>
      <c r="D213" s="333">
        <v>3000</v>
      </c>
      <c r="E213" s="71">
        <v>12</v>
      </c>
      <c r="F213" s="71">
        <f t="shared" si="4"/>
        <v>36000</v>
      </c>
      <c r="G213" s="19"/>
      <c r="H213" s="82"/>
      <c r="I213" s="82"/>
    </row>
    <row r="214" spans="1:9" s="78" customFormat="1" ht="15.75">
      <c r="A214" s="309" t="s">
        <v>182</v>
      </c>
      <c r="B214" s="43" t="s">
        <v>621</v>
      </c>
      <c r="C214" s="71" t="s">
        <v>622</v>
      </c>
      <c r="D214" s="71">
        <v>337731.53</v>
      </c>
      <c r="E214" s="71">
        <v>1</v>
      </c>
      <c r="F214" s="71">
        <f t="shared" si="4"/>
        <v>337731.53</v>
      </c>
      <c r="G214" s="19"/>
      <c r="H214" s="82"/>
      <c r="I214" s="82"/>
    </row>
    <row r="215" spans="1:9" s="78" customFormat="1" ht="0.75" customHeight="1">
      <c r="A215" s="309" t="s">
        <v>183</v>
      </c>
      <c r="B215" s="148"/>
      <c r="C215" s="71"/>
      <c r="D215" s="71"/>
      <c r="E215" s="71"/>
      <c r="F215" s="71">
        <f t="shared" si="4"/>
        <v>0</v>
      </c>
      <c r="G215" s="19"/>
      <c r="H215" s="82"/>
      <c r="I215" s="82"/>
    </row>
    <row r="216" spans="1:9" s="78" customFormat="1" ht="37.5" customHeight="1" hidden="1">
      <c r="A216" s="309" t="s">
        <v>184</v>
      </c>
      <c r="B216" s="43"/>
      <c r="C216" s="71"/>
      <c r="D216" s="71"/>
      <c r="E216" s="71"/>
      <c r="F216" s="71">
        <f t="shared" si="4"/>
        <v>0</v>
      </c>
      <c r="G216" s="19"/>
      <c r="H216" s="82"/>
      <c r="I216" s="82"/>
    </row>
    <row r="217" spans="1:9" s="78" customFormat="1" ht="17.25" customHeight="1" hidden="1">
      <c r="A217" s="309"/>
      <c r="B217" s="43" t="s">
        <v>394</v>
      </c>
      <c r="C217" s="71"/>
      <c r="D217" s="71"/>
      <c r="E217" s="71"/>
      <c r="F217" s="71">
        <f t="shared" si="4"/>
        <v>0</v>
      </c>
      <c r="G217" s="19"/>
      <c r="H217" s="82"/>
      <c r="I217" s="82"/>
    </row>
    <row r="218" spans="1:9" s="78" customFormat="1" ht="33" customHeight="1" hidden="1">
      <c r="A218" s="309" t="s">
        <v>185</v>
      </c>
      <c r="B218" s="43"/>
      <c r="C218" s="71"/>
      <c r="D218" s="71"/>
      <c r="E218" s="71"/>
      <c r="F218" s="71">
        <f t="shared" si="4"/>
        <v>0</v>
      </c>
      <c r="G218" s="19"/>
      <c r="H218" s="82"/>
      <c r="I218" s="82"/>
    </row>
    <row r="219" spans="1:9" s="78" customFormat="1" ht="45" customHeight="1" hidden="1">
      <c r="A219" s="309"/>
      <c r="B219" s="43"/>
      <c r="C219" s="71"/>
      <c r="D219" s="71"/>
      <c r="E219" s="71"/>
      <c r="F219" s="71">
        <f t="shared" si="4"/>
        <v>0</v>
      </c>
      <c r="G219" s="19"/>
      <c r="H219" s="82"/>
      <c r="I219" s="82"/>
    </row>
    <row r="220" spans="1:9" s="78" customFormat="1" ht="18" customHeight="1" hidden="1">
      <c r="A220" s="309"/>
      <c r="B220" s="148"/>
      <c r="C220" s="71"/>
      <c r="D220" s="71"/>
      <c r="E220" s="71"/>
      <c r="F220" s="71">
        <f t="shared" si="4"/>
        <v>0</v>
      </c>
      <c r="G220" s="19"/>
      <c r="H220" s="82"/>
      <c r="I220" s="82"/>
    </row>
    <row r="221" spans="1:9" s="78" customFormat="1" ht="30" customHeight="1" hidden="1">
      <c r="A221" s="309"/>
      <c r="B221" s="43"/>
      <c r="C221" s="71"/>
      <c r="D221" s="71"/>
      <c r="E221" s="71"/>
      <c r="F221" s="71">
        <f t="shared" si="4"/>
        <v>0</v>
      </c>
      <c r="G221" s="19"/>
      <c r="H221" s="82"/>
      <c r="I221" s="82"/>
    </row>
    <row r="222" spans="1:9" s="78" customFormat="1" ht="30" customHeight="1" hidden="1">
      <c r="A222" s="309"/>
      <c r="B222" s="43"/>
      <c r="C222" s="71"/>
      <c r="D222" s="71"/>
      <c r="E222" s="71"/>
      <c r="F222" s="71">
        <f t="shared" si="4"/>
        <v>0</v>
      </c>
      <c r="G222" s="19"/>
      <c r="H222" s="82"/>
      <c r="I222" s="82"/>
    </row>
    <row r="223" spans="1:9" s="78" customFormat="1" ht="50.25" customHeight="1" hidden="1">
      <c r="A223" s="309"/>
      <c r="B223" s="43"/>
      <c r="C223" s="71"/>
      <c r="D223" s="71"/>
      <c r="E223" s="71"/>
      <c r="F223" s="71">
        <f t="shared" si="4"/>
        <v>0</v>
      </c>
      <c r="G223" s="19"/>
      <c r="H223" s="82"/>
      <c r="I223" s="82"/>
    </row>
    <row r="224" spans="1:9" s="78" customFormat="1" ht="32.25" customHeight="1" hidden="1">
      <c r="A224" s="309"/>
      <c r="B224" s="148"/>
      <c r="C224" s="71"/>
      <c r="D224" s="71"/>
      <c r="E224" s="71"/>
      <c r="F224" s="71">
        <f t="shared" si="4"/>
        <v>0</v>
      </c>
      <c r="G224" s="19"/>
      <c r="H224" s="82"/>
      <c r="I224" s="82"/>
    </row>
    <row r="225" spans="1:9" s="78" customFormat="1" ht="15.75" hidden="1">
      <c r="A225" s="309"/>
      <c r="B225" s="148"/>
      <c r="C225" s="71"/>
      <c r="D225" s="71"/>
      <c r="E225" s="71"/>
      <c r="F225" s="71">
        <f t="shared" si="4"/>
        <v>0</v>
      </c>
      <c r="G225" s="19"/>
      <c r="H225" s="82"/>
      <c r="I225" s="82"/>
    </row>
    <row r="226" spans="1:9" s="78" customFormat="1" ht="16.5" customHeight="1">
      <c r="A226" s="628" t="s">
        <v>386</v>
      </c>
      <c r="B226" s="628"/>
      <c r="C226" s="134" t="s">
        <v>148</v>
      </c>
      <c r="D226" s="134" t="s">
        <v>300</v>
      </c>
      <c r="E226" s="134" t="s">
        <v>148</v>
      </c>
      <c r="F226" s="134">
        <f>SUM(F211:F225)</f>
        <v>527033.93</v>
      </c>
      <c r="G226" s="19"/>
      <c r="H226" s="82"/>
      <c r="I226" s="82"/>
    </row>
    <row r="227" spans="1:9" s="93" customFormat="1" ht="17.25" customHeight="1" hidden="1">
      <c r="A227" s="628"/>
      <c r="B227" s="628"/>
      <c r="C227" s="140"/>
      <c r="D227" s="140"/>
      <c r="E227" s="134"/>
      <c r="F227" s="134"/>
      <c r="G227" s="147"/>
      <c r="H227" s="96"/>
      <c r="I227" s="103"/>
    </row>
    <row r="228" spans="1:9" s="78" customFormat="1" ht="8.25" customHeight="1">
      <c r="A228" s="157"/>
      <c r="B228" s="19"/>
      <c r="C228" s="19"/>
      <c r="D228" s="19"/>
      <c r="E228" s="19"/>
      <c r="F228" s="19"/>
      <c r="G228" s="19"/>
      <c r="H228" s="82"/>
      <c r="I228" s="82"/>
    </row>
    <row r="229" spans="1:9" s="78" customFormat="1" ht="27.75" customHeight="1">
      <c r="A229" s="637" t="s">
        <v>200</v>
      </c>
      <c r="B229" s="637"/>
      <c r="C229" s="637"/>
      <c r="D229" s="637"/>
      <c r="E229" s="637"/>
      <c r="F229" s="408"/>
      <c r="G229" s="19"/>
      <c r="H229" s="82"/>
      <c r="I229" s="82"/>
    </row>
    <row r="230" spans="1:9" s="84" customFormat="1" ht="30.75" customHeight="1">
      <c r="A230" s="115" t="s">
        <v>293</v>
      </c>
      <c r="B230" s="115" t="s">
        <v>290</v>
      </c>
      <c r="C230" s="115" t="s">
        <v>497</v>
      </c>
      <c r="D230" s="115" t="s">
        <v>315</v>
      </c>
      <c r="E230" s="128" t="s">
        <v>312</v>
      </c>
      <c r="F230" s="155"/>
      <c r="G230" s="155"/>
      <c r="H230" s="99"/>
      <c r="I230" s="83"/>
    </row>
    <row r="231" spans="1:9" s="84" customFormat="1" ht="12.75">
      <c r="A231" s="115">
        <v>1</v>
      </c>
      <c r="B231" s="115">
        <v>2</v>
      </c>
      <c r="C231" s="115">
        <v>3</v>
      </c>
      <c r="D231" s="115">
        <v>4</v>
      </c>
      <c r="E231" s="138">
        <v>5</v>
      </c>
      <c r="F231" s="139"/>
      <c r="G231" s="139"/>
      <c r="H231" s="83"/>
      <c r="I231" s="83"/>
    </row>
    <row r="232" spans="1:9" s="78" customFormat="1" ht="15.75">
      <c r="A232" s="119" t="s">
        <v>186</v>
      </c>
      <c r="B232" s="43" t="s">
        <v>550</v>
      </c>
      <c r="C232" s="166">
        <v>1</v>
      </c>
      <c r="D232" s="71">
        <v>74000</v>
      </c>
      <c r="E232" s="71">
        <f>C232*D232</f>
        <v>74000</v>
      </c>
      <c r="F232" s="68"/>
      <c r="G232" s="21"/>
      <c r="H232" s="82"/>
      <c r="I232" s="82"/>
    </row>
    <row r="233" spans="1:9" s="78" customFormat="1" ht="31.5">
      <c r="A233" s="119" t="s">
        <v>187</v>
      </c>
      <c r="B233" s="43" t="s">
        <v>726</v>
      </c>
      <c r="C233" s="166">
        <v>2</v>
      </c>
      <c r="D233" s="71" t="s">
        <v>727</v>
      </c>
      <c r="E233" s="71">
        <v>24200</v>
      </c>
      <c r="F233" s="68"/>
      <c r="G233" s="21"/>
      <c r="H233" s="82"/>
      <c r="I233" s="82"/>
    </row>
    <row r="234" spans="1:9" s="78" customFormat="1" ht="15.75">
      <c r="A234" s="119" t="s">
        <v>188</v>
      </c>
      <c r="B234" s="43" t="s">
        <v>551</v>
      </c>
      <c r="C234" s="166">
        <v>1</v>
      </c>
      <c r="D234" s="71">
        <v>16000</v>
      </c>
      <c r="E234" s="71">
        <f aca="true" t="shared" si="5" ref="E234:E251">C234*D234</f>
        <v>16000</v>
      </c>
      <c r="F234" s="68"/>
      <c r="G234" s="21"/>
      <c r="H234" s="82"/>
      <c r="I234" s="82"/>
    </row>
    <row r="235" spans="1:9" s="78" customFormat="1" ht="31.5">
      <c r="A235" s="119" t="s">
        <v>189</v>
      </c>
      <c r="B235" s="43" t="s">
        <v>552</v>
      </c>
      <c r="C235" s="166">
        <v>1</v>
      </c>
      <c r="D235" s="71">
        <v>14000</v>
      </c>
      <c r="E235" s="71">
        <f t="shared" si="5"/>
        <v>14000</v>
      </c>
      <c r="F235" s="68"/>
      <c r="G235" s="21"/>
      <c r="H235" s="82"/>
      <c r="I235" s="82"/>
    </row>
    <row r="236" spans="1:9" s="78" customFormat="1" ht="33.75" customHeight="1">
      <c r="A236" s="119" t="s">
        <v>190</v>
      </c>
      <c r="B236" s="43" t="s">
        <v>619</v>
      </c>
      <c r="C236" s="166">
        <v>12</v>
      </c>
      <c r="D236" s="71">
        <v>7500</v>
      </c>
      <c r="E236" s="71">
        <f t="shared" si="5"/>
        <v>90000</v>
      </c>
      <c r="F236" s="68"/>
      <c r="G236" s="21"/>
      <c r="H236" s="82"/>
      <c r="I236" s="82"/>
    </row>
    <row r="237" spans="1:9" s="78" customFormat="1" ht="24.75" customHeight="1">
      <c r="A237" s="119" t="s">
        <v>191</v>
      </c>
      <c r="B237" s="43" t="s">
        <v>620</v>
      </c>
      <c r="C237" s="166">
        <v>40</v>
      </c>
      <c r="D237" s="71">
        <v>240</v>
      </c>
      <c r="E237" s="71">
        <f>C237*D237</f>
        <v>9600</v>
      </c>
      <c r="F237" s="68"/>
      <c r="G237" s="21"/>
      <c r="H237" s="82"/>
      <c r="I237" s="82"/>
    </row>
    <row r="238" spans="1:9" s="78" customFormat="1" ht="15.75" hidden="1">
      <c r="A238" s="119" t="s">
        <v>399</v>
      </c>
      <c r="B238" s="43"/>
      <c r="C238" s="166"/>
      <c r="D238" s="71"/>
      <c r="E238" s="71"/>
      <c r="F238" s="68"/>
      <c r="G238" s="21"/>
      <c r="H238" s="82"/>
      <c r="I238" s="82"/>
    </row>
    <row r="239" spans="1:9" s="78" customFormat="1" ht="15.75" hidden="1">
      <c r="A239" s="119" t="s">
        <v>192</v>
      </c>
      <c r="B239" s="176"/>
      <c r="C239" s="166"/>
      <c r="D239" s="71"/>
      <c r="E239" s="71">
        <f t="shared" si="5"/>
        <v>0</v>
      </c>
      <c r="F239" s="68"/>
      <c r="G239" s="21"/>
      <c r="H239" s="82"/>
      <c r="I239" s="82"/>
    </row>
    <row r="240" spans="1:9" s="78" customFormat="1" ht="15.75" hidden="1">
      <c r="A240" s="119" t="s">
        <v>198</v>
      </c>
      <c r="B240" s="176"/>
      <c r="C240" s="166"/>
      <c r="D240" s="70"/>
      <c r="E240" s="71">
        <f t="shared" si="5"/>
        <v>0</v>
      </c>
      <c r="F240" s="177"/>
      <c r="G240" s="21"/>
      <c r="H240" s="82"/>
      <c r="I240" s="82"/>
    </row>
    <row r="241" spans="1:9" s="78" customFormat="1" ht="31.5" hidden="1">
      <c r="A241" s="119" t="s">
        <v>433</v>
      </c>
      <c r="B241" s="43"/>
      <c r="C241" s="166"/>
      <c r="D241" s="70"/>
      <c r="E241" s="71">
        <f t="shared" si="5"/>
        <v>0</v>
      </c>
      <c r="F241" s="177"/>
      <c r="G241" s="21"/>
      <c r="H241" s="82"/>
      <c r="I241" s="82"/>
    </row>
    <row r="242" spans="1:9" s="78" customFormat="1" ht="15.75" hidden="1">
      <c r="A242" s="335"/>
      <c r="B242" s="176"/>
      <c r="C242" s="166"/>
      <c r="D242" s="71"/>
      <c r="E242" s="71">
        <f t="shared" si="5"/>
        <v>0</v>
      </c>
      <c r="F242" s="68"/>
      <c r="G242" s="21"/>
      <c r="H242" s="82"/>
      <c r="I242" s="82"/>
    </row>
    <row r="243" spans="1:9" s="78" customFormat="1" ht="15.75" hidden="1">
      <c r="A243" s="335"/>
      <c r="B243" s="43"/>
      <c r="C243" s="166"/>
      <c r="D243" s="71"/>
      <c r="E243" s="71">
        <f t="shared" si="5"/>
        <v>0</v>
      </c>
      <c r="F243" s="68"/>
      <c r="G243" s="21"/>
      <c r="H243" s="82"/>
      <c r="I243" s="82"/>
    </row>
    <row r="244" spans="1:9" s="78" customFormat="1" ht="60" customHeight="1" hidden="1">
      <c r="A244" s="335"/>
      <c r="B244" s="43"/>
      <c r="C244" s="166"/>
      <c r="D244" s="71"/>
      <c r="E244" s="71">
        <f t="shared" si="5"/>
        <v>0</v>
      </c>
      <c r="F244" s="68"/>
      <c r="G244" s="21"/>
      <c r="H244" s="82"/>
      <c r="I244" s="82"/>
    </row>
    <row r="245" spans="1:9" s="78" customFormat="1" ht="43.5" customHeight="1" hidden="1">
      <c r="A245" s="335"/>
      <c r="B245" s="176"/>
      <c r="C245" s="166"/>
      <c r="D245" s="70"/>
      <c r="E245" s="71">
        <f t="shared" si="5"/>
        <v>0</v>
      </c>
      <c r="F245" s="334"/>
      <c r="G245" s="21"/>
      <c r="H245" s="82"/>
      <c r="I245" s="82"/>
    </row>
    <row r="246" spans="1:9" s="78" customFormat="1" ht="43.5" customHeight="1" hidden="1">
      <c r="A246" s="335"/>
      <c r="B246" s="43"/>
      <c r="C246" s="166"/>
      <c r="D246" s="70"/>
      <c r="E246" s="71">
        <f t="shared" si="5"/>
        <v>0</v>
      </c>
      <c r="F246" s="334"/>
      <c r="G246" s="21"/>
      <c r="H246" s="82"/>
      <c r="I246" s="82"/>
    </row>
    <row r="247" spans="1:9" s="78" customFormat="1" ht="21" customHeight="1" hidden="1">
      <c r="A247" s="335"/>
      <c r="B247" s="176"/>
      <c r="C247" s="166"/>
      <c r="D247" s="70"/>
      <c r="E247" s="71">
        <f t="shared" si="5"/>
        <v>0</v>
      </c>
      <c r="F247" s="334"/>
      <c r="G247" s="21"/>
      <c r="H247" s="82"/>
      <c r="I247" s="82"/>
    </row>
    <row r="248" spans="1:9" s="78" customFormat="1" ht="21.75" customHeight="1" hidden="1">
      <c r="A248" s="335"/>
      <c r="B248" s="43"/>
      <c r="C248" s="166"/>
      <c r="D248" s="70"/>
      <c r="E248" s="71">
        <f t="shared" si="5"/>
        <v>0</v>
      </c>
      <c r="F248" s="334"/>
      <c r="G248" s="21"/>
      <c r="H248" s="82"/>
      <c r="I248" s="82"/>
    </row>
    <row r="249" spans="1:9" s="78" customFormat="1" ht="44.25" customHeight="1" hidden="1">
      <c r="A249" s="309"/>
      <c r="B249" s="43"/>
      <c r="C249" s="166"/>
      <c r="D249" s="70"/>
      <c r="E249" s="71">
        <f t="shared" si="5"/>
        <v>0</v>
      </c>
      <c r="F249" s="334"/>
      <c r="G249" s="21"/>
      <c r="H249" s="82"/>
      <c r="I249" s="82"/>
    </row>
    <row r="250" spans="1:9" s="78" customFormat="1" ht="15.75" hidden="1">
      <c r="A250" s="309"/>
      <c r="B250" s="120"/>
      <c r="C250" s="166"/>
      <c r="D250" s="70"/>
      <c r="E250" s="71">
        <f t="shared" si="5"/>
        <v>0</v>
      </c>
      <c r="F250" s="159"/>
      <c r="G250" s="21"/>
      <c r="H250" s="82"/>
      <c r="I250" s="82"/>
    </row>
    <row r="251" spans="1:9" s="78" customFormat="1" ht="15.75" hidden="1">
      <c r="A251" s="309"/>
      <c r="B251" s="43"/>
      <c r="C251" s="166"/>
      <c r="D251" s="70"/>
      <c r="E251" s="71">
        <f t="shared" si="5"/>
        <v>0</v>
      </c>
      <c r="F251" s="334"/>
      <c r="G251" s="21"/>
      <c r="H251" s="82"/>
      <c r="I251" s="82"/>
    </row>
    <row r="252" spans="1:9" s="93" customFormat="1" ht="30.75" customHeight="1">
      <c r="A252" s="669" t="s">
        <v>526</v>
      </c>
      <c r="B252" s="669"/>
      <c r="C252" s="422" t="s">
        <v>148</v>
      </c>
      <c r="D252" s="423" t="s">
        <v>300</v>
      </c>
      <c r="E252" s="423">
        <f>SUM(E232:E251)</f>
        <v>227800</v>
      </c>
      <c r="F252" s="147"/>
      <c r="G252" s="30"/>
      <c r="H252" s="103"/>
      <c r="I252" s="103"/>
    </row>
    <row r="253" spans="1:9" s="78" customFormat="1" ht="3" customHeight="1">
      <c r="A253" s="636" t="s">
        <v>498</v>
      </c>
      <c r="B253" s="636"/>
      <c r="C253" s="636"/>
      <c r="D253" s="636"/>
      <c r="E253" s="636"/>
      <c r="F253" s="35"/>
      <c r="G253" s="19"/>
      <c r="H253" s="82"/>
      <c r="I253" s="82"/>
    </row>
    <row r="254" spans="1:9" s="78" customFormat="1" ht="19.5" customHeight="1">
      <c r="A254" s="637"/>
      <c r="B254" s="637"/>
      <c r="C254" s="637"/>
      <c r="D254" s="637"/>
      <c r="E254" s="637"/>
      <c r="F254" s="400"/>
      <c r="G254" s="19"/>
      <c r="H254" s="82"/>
      <c r="I254" s="82"/>
    </row>
    <row r="255" spans="1:9" s="84" customFormat="1" ht="27.75" customHeight="1">
      <c r="A255" s="115" t="s">
        <v>293</v>
      </c>
      <c r="B255" s="115" t="s">
        <v>290</v>
      </c>
      <c r="C255" s="115" t="s">
        <v>291</v>
      </c>
      <c r="D255" s="128" t="s">
        <v>336</v>
      </c>
      <c r="E255" s="128" t="s">
        <v>312</v>
      </c>
      <c r="F255" s="155"/>
      <c r="G255" s="20"/>
      <c r="H255" s="83"/>
      <c r="I255" s="83"/>
    </row>
    <row r="256" spans="1:9" s="84" customFormat="1" ht="12.75">
      <c r="A256" s="115">
        <v>1</v>
      </c>
      <c r="B256" s="115">
        <v>2</v>
      </c>
      <c r="C256" s="115">
        <v>3</v>
      </c>
      <c r="D256" s="115">
        <v>4</v>
      </c>
      <c r="E256" s="115">
        <v>5</v>
      </c>
      <c r="F256" s="139"/>
      <c r="G256" s="20"/>
      <c r="H256" s="83"/>
      <c r="I256" s="83"/>
    </row>
    <row r="257" spans="1:9" s="78" customFormat="1" ht="32.25" customHeight="1">
      <c r="A257" s="119" t="s">
        <v>201</v>
      </c>
      <c r="B257" s="120" t="s">
        <v>698</v>
      </c>
      <c r="C257" s="71">
        <v>61</v>
      </c>
      <c r="D257" s="71">
        <v>2872.13</v>
      </c>
      <c r="E257" s="71">
        <v>175200</v>
      </c>
      <c r="F257" s="159"/>
      <c r="G257" s="19"/>
      <c r="H257" s="82"/>
      <c r="I257" s="82"/>
    </row>
    <row r="258" spans="1:9" s="78" customFormat="1" ht="33" customHeight="1">
      <c r="A258" s="628" t="s">
        <v>526</v>
      </c>
      <c r="B258" s="628"/>
      <c r="C258" s="71">
        <f>SUM(C257:C257)</f>
        <v>61</v>
      </c>
      <c r="D258" s="71" t="s">
        <v>300</v>
      </c>
      <c r="E258" s="134">
        <f>SUM(E257:E257)</f>
        <v>175200</v>
      </c>
      <c r="F258" s="147"/>
      <c r="G258" s="19"/>
      <c r="H258" s="82"/>
      <c r="I258" s="82"/>
    </row>
    <row r="259" spans="1:9" s="78" customFormat="1" ht="24" customHeight="1">
      <c r="A259" s="632" t="s">
        <v>500</v>
      </c>
      <c r="B259" s="632"/>
      <c r="C259" s="632"/>
      <c r="D259" s="632"/>
      <c r="E259" s="632"/>
      <c r="F259" s="406"/>
      <c r="G259" s="19"/>
      <c r="H259" s="82"/>
      <c r="I259" s="82"/>
    </row>
    <row r="260" spans="1:9" s="84" customFormat="1" ht="41.25" customHeight="1">
      <c r="A260" s="115" t="s">
        <v>293</v>
      </c>
      <c r="B260" s="115" t="s">
        <v>290</v>
      </c>
      <c r="C260" s="115" t="s">
        <v>291</v>
      </c>
      <c r="D260" s="115" t="s">
        <v>501</v>
      </c>
      <c r="E260" s="128" t="s">
        <v>164</v>
      </c>
      <c r="F260" s="155"/>
      <c r="G260" s="139"/>
      <c r="H260" s="83"/>
      <c r="I260" s="83"/>
    </row>
    <row r="261" spans="1:9" s="78" customFormat="1" ht="12.75">
      <c r="A261" s="337">
        <v>1</v>
      </c>
      <c r="B261" s="326">
        <v>2</v>
      </c>
      <c r="C261" s="326">
        <v>3</v>
      </c>
      <c r="D261" s="326">
        <v>4</v>
      </c>
      <c r="E261" s="326">
        <v>5</v>
      </c>
      <c r="F261" s="325"/>
      <c r="G261" s="21"/>
      <c r="H261" s="82"/>
      <c r="I261" s="82"/>
    </row>
    <row r="262" spans="1:9" s="78" customFormat="1" ht="15.75">
      <c r="A262" s="310" t="s">
        <v>503</v>
      </c>
      <c r="B262" s="429" t="s">
        <v>553</v>
      </c>
      <c r="C262" s="430">
        <v>2</v>
      </c>
      <c r="D262" s="431">
        <v>35.7</v>
      </c>
      <c r="E262" s="71">
        <f aca="true" t="shared" si="6" ref="E262:E325">C262*D262</f>
        <v>71.4</v>
      </c>
      <c r="F262" s="170"/>
      <c r="G262" s="21"/>
      <c r="H262" s="82"/>
      <c r="I262" s="82"/>
    </row>
    <row r="263" spans="1:9" s="78" customFormat="1" ht="15.75">
      <c r="A263" s="310"/>
      <c r="B263" s="429" t="s">
        <v>554</v>
      </c>
      <c r="C263" s="433">
        <v>2.8</v>
      </c>
      <c r="D263" s="431">
        <v>177</v>
      </c>
      <c r="E263" s="71">
        <f t="shared" si="6"/>
        <v>495.59999999999997</v>
      </c>
      <c r="F263" s="170"/>
      <c r="G263" s="21"/>
      <c r="H263" s="82"/>
      <c r="I263" s="82"/>
    </row>
    <row r="264" spans="1:9" s="78" customFormat="1" ht="31.5">
      <c r="A264" s="310"/>
      <c r="B264" s="429" t="s">
        <v>555</v>
      </c>
      <c r="C264" s="430">
        <v>5</v>
      </c>
      <c r="D264" s="432">
        <v>3948</v>
      </c>
      <c r="E264" s="71">
        <f t="shared" si="6"/>
        <v>19740</v>
      </c>
      <c r="F264" s="170"/>
      <c r="G264" s="21"/>
      <c r="H264" s="82"/>
      <c r="I264" s="82"/>
    </row>
    <row r="265" spans="1:9" s="78" customFormat="1" ht="15.75">
      <c r="A265" s="310"/>
      <c r="B265" s="429" t="s">
        <v>556</v>
      </c>
      <c r="C265" s="430">
        <v>1</v>
      </c>
      <c r="D265" s="431">
        <v>184</v>
      </c>
      <c r="E265" s="71">
        <f t="shared" si="6"/>
        <v>184</v>
      </c>
      <c r="F265" s="170"/>
      <c r="G265" s="21"/>
      <c r="H265" s="82"/>
      <c r="I265" s="82"/>
    </row>
    <row r="266" spans="1:9" s="78" customFormat="1" ht="31.5">
      <c r="A266" s="310"/>
      <c r="B266" s="429" t="s">
        <v>557</v>
      </c>
      <c r="C266" s="430">
        <v>1000</v>
      </c>
      <c r="D266" s="431">
        <v>1.96</v>
      </c>
      <c r="E266" s="71">
        <f t="shared" si="6"/>
        <v>1960</v>
      </c>
      <c r="F266" s="170"/>
      <c r="G266" s="21"/>
      <c r="H266" s="82"/>
      <c r="I266" s="82"/>
    </row>
    <row r="267" spans="1:9" s="78" customFormat="1" ht="15.75">
      <c r="A267" s="310"/>
      <c r="B267" s="429" t="s">
        <v>558</v>
      </c>
      <c r="C267" s="430">
        <v>5</v>
      </c>
      <c r="D267" s="431">
        <v>10.23</v>
      </c>
      <c r="E267" s="71">
        <f t="shared" si="6"/>
        <v>51.150000000000006</v>
      </c>
      <c r="F267" s="170"/>
      <c r="G267" s="21"/>
      <c r="H267" s="82"/>
      <c r="I267" s="82"/>
    </row>
    <row r="268" spans="1:9" s="78" customFormat="1" ht="15.75">
      <c r="A268" s="310"/>
      <c r="B268" s="429" t="s">
        <v>559</v>
      </c>
      <c r="C268" s="430">
        <v>5</v>
      </c>
      <c r="D268" s="431">
        <v>20.46</v>
      </c>
      <c r="E268" s="71">
        <f t="shared" si="6"/>
        <v>102.30000000000001</v>
      </c>
      <c r="F268" s="170"/>
      <c r="G268" s="21"/>
      <c r="H268" s="82"/>
      <c r="I268" s="82"/>
    </row>
    <row r="269" spans="1:9" s="78" customFormat="1" ht="18.75" customHeight="1">
      <c r="A269" s="310"/>
      <c r="B269" s="429" t="s">
        <v>560</v>
      </c>
      <c r="C269" s="430">
        <v>1152</v>
      </c>
      <c r="D269" s="431">
        <v>16.07</v>
      </c>
      <c r="E269" s="71">
        <v>18516.24</v>
      </c>
      <c r="F269" s="170"/>
      <c r="G269" s="21"/>
      <c r="H269" s="82"/>
      <c r="I269" s="82"/>
    </row>
    <row r="270" spans="1:9" s="78" customFormat="1" ht="15.75">
      <c r="A270" s="310"/>
      <c r="B270" s="429" t="s">
        <v>561</v>
      </c>
      <c r="C270" s="430">
        <v>1</v>
      </c>
      <c r="D270" s="431">
        <v>50</v>
      </c>
      <c r="E270" s="71">
        <f t="shared" si="6"/>
        <v>50</v>
      </c>
      <c r="F270" s="170"/>
      <c r="G270" s="21"/>
      <c r="H270" s="82"/>
      <c r="I270" s="82"/>
    </row>
    <row r="271" spans="1:9" s="78" customFormat="1" ht="31.5">
      <c r="A271" s="310"/>
      <c r="B271" s="429" t="s">
        <v>562</v>
      </c>
      <c r="C271" s="430">
        <v>72</v>
      </c>
      <c r="D271" s="431">
        <v>118.6</v>
      </c>
      <c r="E271" s="71">
        <v>8539.56</v>
      </c>
      <c r="F271" s="170"/>
      <c r="G271" s="21"/>
      <c r="H271" s="82"/>
      <c r="I271" s="82"/>
    </row>
    <row r="272" spans="1:9" s="78" customFormat="1" ht="31.5">
      <c r="A272" s="310"/>
      <c r="B272" s="429" t="s">
        <v>563</v>
      </c>
      <c r="C272" s="430">
        <v>1</v>
      </c>
      <c r="D272" s="431">
        <v>197</v>
      </c>
      <c r="E272" s="71">
        <f t="shared" si="6"/>
        <v>197</v>
      </c>
      <c r="F272" s="170"/>
      <c r="G272" s="21"/>
      <c r="H272" s="82"/>
      <c r="I272" s="82"/>
    </row>
    <row r="273" spans="1:9" s="78" customFormat="1" ht="15.75">
      <c r="A273" s="310"/>
      <c r="B273" s="429" t="s">
        <v>564</v>
      </c>
      <c r="C273" s="430">
        <v>1</v>
      </c>
      <c r="D273" s="431">
        <v>372</v>
      </c>
      <c r="E273" s="71">
        <f t="shared" si="6"/>
        <v>372</v>
      </c>
      <c r="F273" s="170"/>
      <c r="G273" s="21"/>
      <c r="H273" s="82"/>
      <c r="I273" s="82"/>
    </row>
    <row r="274" spans="1:9" s="78" customFormat="1" ht="19.5" customHeight="1">
      <c r="A274" s="310"/>
      <c r="B274" s="429" t="s">
        <v>565</v>
      </c>
      <c r="C274" s="430">
        <v>10</v>
      </c>
      <c r="D274" s="431">
        <v>45.28</v>
      </c>
      <c r="E274" s="71">
        <f t="shared" si="6"/>
        <v>452.8</v>
      </c>
      <c r="F274" s="170"/>
      <c r="G274" s="21"/>
      <c r="H274" s="82"/>
      <c r="I274" s="82"/>
    </row>
    <row r="275" spans="1:9" s="78" customFormat="1" ht="31.5">
      <c r="A275" s="310"/>
      <c r="B275" s="429" t="s">
        <v>566</v>
      </c>
      <c r="C275" s="430">
        <v>71</v>
      </c>
      <c r="D275" s="431">
        <v>302.8</v>
      </c>
      <c r="E275" s="71">
        <f t="shared" si="6"/>
        <v>21498.8</v>
      </c>
      <c r="F275" s="170"/>
      <c r="G275" s="21"/>
      <c r="H275" s="82"/>
      <c r="I275" s="82"/>
    </row>
    <row r="276" spans="1:9" s="78" customFormat="1" ht="47.25">
      <c r="A276" s="310"/>
      <c r="B276" s="429" t="s">
        <v>567</v>
      </c>
      <c r="C276" s="430">
        <v>3</v>
      </c>
      <c r="D276" s="431">
        <v>943</v>
      </c>
      <c r="E276" s="71">
        <f t="shared" si="6"/>
        <v>2829</v>
      </c>
      <c r="F276" s="170"/>
      <c r="G276" s="21"/>
      <c r="H276" s="82"/>
      <c r="I276" s="82"/>
    </row>
    <row r="277" spans="1:9" s="78" customFormat="1" ht="31.5">
      <c r="A277" s="310"/>
      <c r="B277" s="434" t="s">
        <v>568</v>
      </c>
      <c r="C277" s="435">
        <v>2</v>
      </c>
      <c r="D277" s="436">
        <v>15</v>
      </c>
      <c r="E277" s="71">
        <f t="shared" si="6"/>
        <v>30</v>
      </c>
      <c r="F277" s="170"/>
      <c r="G277" s="21"/>
      <c r="H277" s="82"/>
      <c r="I277" s="82"/>
    </row>
    <row r="278" spans="1:9" s="78" customFormat="1" ht="31.5">
      <c r="A278" s="310"/>
      <c r="B278" s="429" t="s">
        <v>569</v>
      </c>
      <c r="C278" s="430">
        <v>5</v>
      </c>
      <c r="D278" s="431">
        <v>20.46</v>
      </c>
      <c r="E278" s="71">
        <f t="shared" si="6"/>
        <v>102.30000000000001</v>
      </c>
      <c r="F278" s="170"/>
      <c r="G278" s="21"/>
      <c r="H278" s="82"/>
      <c r="I278" s="82"/>
    </row>
    <row r="279" spans="1:9" s="78" customFormat="1" ht="15.75">
      <c r="A279" s="310"/>
      <c r="B279" s="429" t="s">
        <v>570</v>
      </c>
      <c r="C279" s="433">
        <v>0.5</v>
      </c>
      <c r="D279" s="431">
        <v>212.4</v>
      </c>
      <c r="E279" s="71">
        <f t="shared" si="6"/>
        <v>106.2</v>
      </c>
      <c r="F279" s="170"/>
      <c r="G279" s="21"/>
      <c r="H279" s="82"/>
      <c r="I279" s="82"/>
    </row>
    <row r="280" spans="1:9" s="78" customFormat="1" ht="15.75">
      <c r="A280" s="310"/>
      <c r="B280" s="429" t="s">
        <v>571</v>
      </c>
      <c r="C280" s="430">
        <v>2</v>
      </c>
      <c r="D280" s="431">
        <v>21</v>
      </c>
      <c r="E280" s="71">
        <f t="shared" si="6"/>
        <v>42</v>
      </c>
      <c r="F280" s="170"/>
      <c r="G280" s="21"/>
      <c r="H280" s="82"/>
      <c r="I280" s="82"/>
    </row>
    <row r="281" spans="1:9" s="78" customFormat="1" ht="15.75">
      <c r="A281" s="310"/>
      <c r="B281" s="434" t="s">
        <v>572</v>
      </c>
      <c r="C281" s="435">
        <v>1</v>
      </c>
      <c r="D281" s="436">
        <v>130</v>
      </c>
      <c r="E281" s="71">
        <f t="shared" si="6"/>
        <v>130</v>
      </c>
      <c r="F281" s="170"/>
      <c r="G281" s="21"/>
      <c r="H281" s="82"/>
      <c r="I281" s="82"/>
    </row>
    <row r="282" spans="1:9" s="78" customFormat="1" ht="31.5">
      <c r="A282" s="310"/>
      <c r="B282" s="429" t="s">
        <v>573</v>
      </c>
      <c r="C282" s="430">
        <v>1</v>
      </c>
      <c r="D282" s="431">
        <v>320</v>
      </c>
      <c r="E282" s="71">
        <f t="shared" si="6"/>
        <v>320</v>
      </c>
      <c r="F282" s="170"/>
      <c r="G282" s="21"/>
      <c r="H282" s="82"/>
      <c r="I282" s="82"/>
    </row>
    <row r="283" spans="1:9" s="78" customFormat="1" ht="31.5">
      <c r="A283" s="310"/>
      <c r="B283" s="429" t="s">
        <v>574</v>
      </c>
      <c r="C283" s="430">
        <v>1</v>
      </c>
      <c r="D283" s="431">
        <v>440</v>
      </c>
      <c r="E283" s="71">
        <f t="shared" si="6"/>
        <v>440</v>
      </c>
      <c r="F283" s="170"/>
      <c r="G283" s="21"/>
      <c r="H283" s="82"/>
      <c r="I283" s="82"/>
    </row>
    <row r="284" spans="1:9" s="78" customFormat="1" ht="31.5">
      <c r="A284" s="310"/>
      <c r="B284" s="429" t="s">
        <v>575</v>
      </c>
      <c r="C284" s="430">
        <v>1</v>
      </c>
      <c r="D284" s="431">
        <v>440</v>
      </c>
      <c r="E284" s="71">
        <f t="shared" si="6"/>
        <v>440</v>
      </c>
      <c r="F284" s="170"/>
      <c r="G284" s="21"/>
      <c r="H284" s="82"/>
      <c r="I284" s="82"/>
    </row>
    <row r="285" spans="1:9" s="78" customFormat="1" ht="31.5">
      <c r="A285" s="310"/>
      <c r="B285" s="429" t="s">
        <v>576</v>
      </c>
      <c r="C285" s="430">
        <v>1</v>
      </c>
      <c r="D285" s="431">
        <v>440</v>
      </c>
      <c r="E285" s="71">
        <f t="shared" si="6"/>
        <v>440</v>
      </c>
      <c r="F285" s="170"/>
      <c r="G285" s="21"/>
      <c r="H285" s="82"/>
      <c r="I285" s="82"/>
    </row>
    <row r="286" spans="1:9" s="78" customFormat="1" ht="31.5">
      <c r="A286" s="310"/>
      <c r="B286" s="429" t="s">
        <v>577</v>
      </c>
      <c r="C286" s="430">
        <v>2</v>
      </c>
      <c r="D286" s="431">
        <v>144</v>
      </c>
      <c r="E286" s="71">
        <f t="shared" si="6"/>
        <v>288</v>
      </c>
      <c r="F286" s="170"/>
      <c r="G286" s="21"/>
      <c r="H286" s="82"/>
      <c r="I286" s="82"/>
    </row>
    <row r="287" spans="1:9" s="78" customFormat="1" ht="31.5">
      <c r="A287" s="310"/>
      <c r="B287" s="434" t="s">
        <v>578</v>
      </c>
      <c r="C287" s="435">
        <v>222</v>
      </c>
      <c r="D287" s="436">
        <v>39.19</v>
      </c>
      <c r="E287" s="71">
        <v>8701.4</v>
      </c>
      <c r="F287" s="170"/>
      <c r="G287" s="21"/>
      <c r="H287" s="82"/>
      <c r="I287" s="82"/>
    </row>
    <row r="288" spans="1:9" s="78" customFormat="1" ht="15.75">
      <c r="A288" s="310"/>
      <c r="B288" s="429" t="s">
        <v>579</v>
      </c>
      <c r="C288" s="430">
        <v>1</v>
      </c>
      <c r="D288" s="431">
        <v>625.4</v>
      </c>
      <c r="E288" s="71">
        <f t="shared" si="6"/>
        <v>625.4</v>
      </c>
      <c r="F288" s="170"/>
      <c r="G288" s="21"/>
      <c r="H288" s="82"/>
      <c r="I288" s="82"/>
    </row>
    <row r="289" spans="1:9" s="78" customFormat="1" ht="31.5">
      <c r="A289" s="310"/>
      <c r="B289" s="429" t="s">
        <v>580</v>
      </c>
      <c r="C289" s="430">
        <v>3</v>
      </c>
      <c r="D289" s="431">
        <v>131.97</v>
      </c>
      <c r="E289" s="71">
        <f t="shared" si="6"/>
        <v>395.90999999999997</v>
      </c>
      <c r="F289" s="170"/>
      <c r="G289" s="21"/>
      <c r="H289" s="82"/>
      <c r="I289" s="82"/>
    </row>
    <row r="290" spans="1:9" s="78" customFormat="1" ht="15.75">
      <c r="A290" s="310"/>
      <c r="B290" s="429" t="s">
        <v>581</v>
      </c>
      <c r="C290" s="430">
        <v>20</v>
      </c>
      <c r="D290" s="431">
        <v>45</v>
      </c>
      <c r="E290" s="71">
        <f t="shared" si="6"/>
        <v>900</v>
      </c>
      <c r="F290" s="170"/>
      <c r="G290" s="21"/>
      <c r="H290" s="82"/>
      <c r="I290" s="82"/>
    </row>
    <row r="291" spans="1:9" s="78" customFormat="1" ht="31.5">
      <c r="A291" s="310"/>
      <c r="B291" s="429" t="s">
        <v>582</v>
      </c>
      <c r="C291" s="430">
        <v>21</v>
      </c>
      <c r="D291" s="431">
        <v>225.63</v>
      </c>
      <c r="E291" s="71">
        <v>4738.14</v>
      </c>
      <c r="F291" s="170"/>
      <c r="G291" s="21"/>
      <c r="H291" s="82"/>
      <c r="I291" s="82"/>
    </row>
    <row r="292" spans="1:9" s="78" customFormat="1" ht="31.5">
      <c r="A292" s="310"/>
      <c r="B292" s="434" t="s">
        <v>583</v>
      </c>
      <c r="C292" s="435">
        <v>20</v>
      </c>
      <c r="D292" s="436">
        <v>25.19</v>
      </c>
      <c r="E292" s="71">
        <f t="shared" si="6"/>
        <v>503.8</v>
      </c>
      <c r="F292" s="170"/>
      <c r="G292" s="21"/>
      <c r="H292" s="82"/>
      <c r="I292" s="82"/>
    </row>
    <row r="293" spans="1:9" s="78" customFormat="1" ht="47.25">
      <c r="A293" s="310"/>
      <c r="B293" s="434" t="s">
        <v>584</v>
      </c>
      <c r="C293" s="435">
        <v>260</v>
      </c>
      <c r="D293" s="436">
        <v>28.63</v>
      </c>
      <c r="E293" s="71">
        <v>7443.7</v>
      </c>
      <c r="F293" s="170"/>
      <c r="G293" s="21"/>
      <c r="H293" s="82"/>
      <c r="I293" s="82"/>
    </row>
    <row r="294" spans="1:9" s="78" customFormat="1" ht="31.5">
      <c r="A294" s="310"/>
      <c r="B294" s="434" t="s">
        <v>585</v>
      </c>
      <c r="C294" s="435">
        <v>222</v>
      </c>
      <c r="D294" s="436">
        <v>29.5</v>
      </c>
      <c r="E294" s="71">
        <f t="shared" si="6"/>
        <v>6549</v>
      </c>
      <c r="F294" s="170"/>
      <c r="G294" s="21"/>
      <c r="H294" s="82"/>
      <c r="I294" s="82"/>
    </row>
    <row r="295" spans="1:9" s="78" customFormat="1" ht="31.5">
      <c r="A295" s="310"/>
      <c r="B295" s="429" t="s">
        <v>586</v>
      </c>
      <c r="C295" s="430">
        <v>172</v>
      </c>
      <c r="D295" s="431">
        <v>14.4</v>
      </c>
      <c r="E295" s="71">
        <f t="shared" si="6"/>
        <v>2476.8</v>
      </c>
      <c r="F295" s="170"/>
      <c r="G295" s="21"/>
      <c r="H295" s="82"/>
      <c r="I295" s="82"/>
    </row>
    <row r="296" spans="1:9" s="78" customFormat="1" ht="31.5">
      <c r="A296" s="310"/>
      <c r="B296" s="429" t="s">
        <v>587</v>
      </c>
      <c r="C296" s="430">
        <v>3</v>
      </c>
      <c r="D296" s="431">
        <v>155.04</v>
      </c>
      <c r="E296" s="71">
        <f t="shared" si="6"/>
        <v>465.12</v>
      </c>
      <c r="F296" s="170"/>
      <c r="G296" s="21"/>
      <c r="H296" s="82"/>
      <c r="I296" s="82"/>
    </row>
    <row r="297" spans="1:9" s="78" customFormat="1" ht="14.25" customHeight="1">
      <c r="A297" s="310"/>
      <c r="B297" s="434" t="s">
        <v>588</v>
      </c>
      <c r="C297" s="435">
        <v>10</v>
      </c>
      <c r="D297" s="436">
        <v>44.1</v>
      </c>
      <c r="E297" s="71">
        <f t="shared" si="6"/>
        <v>441</v>
      </c>
      <c r="F297" s="170"/>
      <c r="G297" s="21"/>
      <c r="H297" s="82"/>
      <c r="I297" s="82"/>
    </row>
    <row r="298" spans="1:9" s="78" customFormat="1" ht="14.25" customHeight="1">
      <c r="A298" s="310"/>
      <c r="B298" s="434" t="s">
        <v>589</v>
      </c>
      <c r="C298" s="435">
        <v>192</v>
      </c>
      <c r="D298" s="436">
        <v>33.56</v>
      </c>
      <c r="E298" s="71">
        <v>6444</v>
      </c>
      <c r="F298" s="170"/>
      <c r="G298" s="21"/>
      <c r="H298" s="82"/>
      <c r="I298" s="82"/>
    </row>
    <row r="299" spans="1:9" s="78" customFormat="1" ht="14.25" customHeight="1">
      <c r="A299" s="310"/>
      <c r="B299" s="429" t="s">
        <v>590</v>
      </c>
      <c r="C299" s="430">
        <v>2</v>
      </c>
      <c r="D299" s="431">
        <v>11.74</v>
      </c>
      <c r="E299" s="71">
        <f t="shared" si="6"/>
        <v>23.48</v>
      </c>
      <c r="F299" s="170"/>
      <c r="G299" s="21"/>
      <c r="H299" s="82"/>
      <c r="I299" s="82"/>
    </row>
    <row r="300" spans="1:9" s="78" customFormat="1" ht="14.25" customHeight="1">
      <c r="A300" s="310"/>
      <c r="B300" s="429" t="s">
        <v>591</v>
      </c>
      <c r="C300" s="430">
        <v>1</v>
      </c>
      <c r="D300" s="431">
        <v>270.63</v>
      </c>
      <c r="E300" s="71">
        <f t="shared" si="6"/>
        <v>270.63</v>
      </c>
      <c r="F300" s="170"/>
      <c r="G300" s="21"/>
      <c r="H300" s="82"/>
      <c r="I300" s="82"/>
    </row>
    <row r="301" spans="1:9" s="78" customFormat="1" ht="14.25" customHeight="1">
      <c r="A301" s="310"/>
      <c r="B301" s="429" t="s">
        <v>592</v>
      </c>
      <c r="C301" s="430">
        <v>5</v>
      </c>
      <c r="D301" s="431">
        <v>8.37</v>
      </c>
      <c r="E301" s="71">
        <f t="shared" si="6"/>
        <v>41.849999999999994</v>
      </c>
      <c r="F301" s="170"/>
      <c r="G301" s="21"/>
      <c r="H301" s="82"/>
      <c r="I301" s="82"/>
    </row>
    <row r="302" spans="1:9" s="78" customFormat="1" ht="14.25" customHeight="1">
      <c r="A302" s="310"/>
      <c r="B302" s="429" t="s">
        <v>593</v>
      </c>
      <c r="C302" s="430">
        <v>190</v>
      </c>
      <c r="D302" s="431">
        <v>88.11</v>
      </c>
      <c r="E302" s="71">
        <v>16741.1</v>
      </c>
      <c r="F302" s="170"/>
      <c r="G302" s="21"/>
      <c r="H302" s="82"/>
      <c r="I302" s="82"/>
    </row>
    <row r="303" spans="1:9" s="78" customFormat="1" ht="14.25" customHeight="1">
      <c r="A303" s="310"/>
      <c r="B303" s="429" t="s">
        <v>594</v>
      </c>
      <c r="C303" s="430">
        <v>30</v>
      </c>
      <c r="D303" s="431">
        <v>13.72</v>
      </c>
      <c r="E303" s="71">
        <f t="shared" si="6"/>
        <v>411.6</v>
      </c>
      <c r="F303" s="170"/>
      <c r="G303" s="21"/>
      <c r="H303" s="82"/>
      <c r="I303" s="82"/>
    </row>
    <row r="304" spans="1:9" s="78" customFormat="1" ht="14.25" customHeight="1">
      <c r="A304" s="310"/>
      <c r="B304" s="429" t="s">
        <v>595</v>
      </c>
      <c r="C304" s="430">
        <v>290</v>
      </c>
      <c r="D304" s="431">
        <v>9.9</v>
      </c>
      <c r="E304" s="71">
        <f t="shared" si="6"/>
        <v>2871</v>
      </c>
      <c r="F304" s="170"/>
      <c r="G304" s="21"/>
      <c r="H304" s="82"/>
      <c r="I304" s="82"/>
    </row>
    <row r="305" spans="1:9" s="78" customFormat="1" ht="14.25" customHeight="1">
      <c r="A305" s="310"/>
      <c r="B305" s="429" t="s">
        <v>596</v>
      </c>
      <c r="C305" s="430">
        <v>112</v>
      </c>
      <c r="D305" s="431">
        <v>47.01</v>
      </c>
      <c r="E305" s="71">
        <v>5265.28</v>
      </c>
      <c r="F305" s="170"/>
      <c r="G305" s="21"/>
      <c r="H305" s="82"/>
      <c r="I305" s="82"/>
    </row>
    <row r="306" spans="1:9" s="78" customFormat="1" ht="14.25" customHeight="1">
      <c r="A306" s="310"/>
      <c r="B306" s="434" t="s">
        <v>597</v>
      </c>
      <c r="C306" s="435">
        <v>290</v>
      </c>
      <c r="D306" s="436">
        <v>43.29</v>
      </c>
      <c r="E306" s="71">
        <v>12553</v>
      </c>
      <c r="F306" s="170"/>
      <c r="G306" s="21"/>
      <c r="H306" s="82"/>
      <c r="I306" s="82"/>
    </row>
    <row r="307" spans="1:9" s="78" customFormat="1" ht="14.25" customHeight="1">
      <c r="A307" s="310"/>
      <c r="B307" s="429" t="s">
        <v>598</v>
      </c>
      <c r="C307" s="430">
        <v>30</v>
      </c>
      <c r="D307" s="431">
        <v>32.8</v>
      </c>
      <c r="E307" s="71">
        <f t="shared" si="6"/>
        <v>983.9999999999999</v>
      </c>
      <c r="F307" s="170"/>
      <c r="G307" s="21"/>
      <c r="H307" s="82"/>
      <c r="I307" s="82"/>
    </row>
    <row r="308" spans="1:9" s="78" customFormat="1" ht="14.25" customHeight="1">
      <c r="A308" s="310"/>
      <c r="B308" s="429" t="s">
        <v>599</v>
      </c>
      <c r="C308" s="430">
        <v>14</v>
      </c>
      <c r="D308" s="431">
        <v>50.87</v>
      </c>
      <c r="E308" s="71">
        <v>712.2</v>
      </c>
      <c r="F308" s="170"/>
      <c r="G308" s="21"/>
      <c r="H308" s="82"/>
      <c r="I308" s="82"/>
    </row>
    <row r="309" spans="1:9" s="78" customFormat="1" ht="14.25" customHeight="1">
      <c r="A309" s="310"/>
      <c r="B309" s="434" t="s">
        <v>600</v>
      </c>
      <c r="C309" s="435">
        <v>10</v>
      </c>
      <c r="D309" s="436">
        <v>62.3</v>
      </c>
      <c r="E309" s="71">
        <f t="shared" si="6"/>
        <v>623</v>
      </c>
      <c r="F309" s="170"/>
      <c r="G309" s="21"/>
      <c r="H309" s="82"/>
      <c r="I309" s="82"/>
    </row>
    <row r="310" spans="1:9" s="78" customFormat="1" ht="14.25" customHeight="1">
      <c r="A310" s="310"/>
      <c r="B310" s="429" t="s">
        <v>601</v>
      </c>
      <c r="C310" s="430">
        <v>2</v>
      </c>
      <c r="D310" s="431">
        <v>14.65</v>
      </c>
      <c r="E310" s="71">
        <f t="shared" si="6"/>
        <v>29.3</v>
      </c>
      <c r="F310" s="170"/>
      <c r="G310" s="21"/>
      <c r="H310" s="82"/>
      <c r="I310" s="82"/>
    </row>
    <row r="311" spans="1:9" s="78" customFormat="1" ht="14.25" customHeight="1">
      <c r="A311" s="310"/>
      <c r="B311" s="429" t="s">
        <v>602</v>
      </c>
      <c r="C311" s="430">
        <v>3</v>
      </c>
      <c r="D311" s="431">
        <v>20.46</v>
      </c>
      <c r="E311" s="71">
        <f t="shared" si="6"/>
        <v>61.38</v>
      </c>
      <c r="F311" s="170"/>
      <c r="G311" s="21"/>
      <c r="H311" s="82"/>
      <c r="I311" s="82"/>
    </row>
    <row r="312" spans="1:9" s="78" customFormat="1" ht="14.25" customHeight="1">
      <c r="A312" s="310"/>
      <c r="B312" s="429" t="s">
        <v>603</v>
      </c>
      <c r="C312" s="430">
        <v>20</v>
      </c>
      <c r="D312" s="431">
        <v>27.95</v>
      </c>
      <c r="E312" s="71">
        <f t="shared" si="6"/>
        <v>559</v>
      </c>
      <c r="F312" s="170"/>
      <c r="G312" s="21"/>
      <c r="H312" s="82"/>
      <c r="I312" s="82"/>
    </row>
    <row r="313" spans="1:9" s="78" customFormat="1" ht="14.25" customHeight="1">
      <c r="A313" s="310"/>
      <c r="B313" s="429" t="s">
        <v>604</v>
      </c>
      <c r="C313" s="430">
        <v>15</v>
      </c>
      <c r="D313" s="431">
        <v>40.4</v>
      </c>
      <c r="E313" s="71">
        <f t="shared" si="6"/>
        <v>606</v>
      </c>
      <c r="F313" s="170"/>
      <c r="G313" s="21"/>
      <c r="H313" s="82"/>
      <c r="I313" s="82"/>
    </row>
    <row r="314" spans="1:9" s="78" customFormat="1" ht="14.25" customHeight="1">
      <c r="A314" s="310"/>
      <c r="B314" s="434" t="s">
        <v>605</v>
      </c>
      <c r="C314" s="435">
        <v>44</v>
      </c>
      <c r="D314" s="436">
        <v>53.71</v>
      </c>
      <c r="E314" s="71">
        <v>2363.2</v>
      </c>
      <c r="F314" s="170"/>
      <c r="G314" s="21"/>
      <c r="H314" s="82"/>
      <c r="I314" s="82"/>
    </row>
    <row r="315" spans="1:9" s="78" customFormat="1" ht="14.25" customHeight="1">
      <c r="A315" s="310"/>
      <c r="B315" s="429" t="s">
        <v>606</v>
      </c>
      <c r="C315" s="430">
        <v>2</v>
      </c>
      <c r="D315" s="431">
        <v>319.3</v>
      </c>
      <c r="E315" s="71">
        <f t="shared" si="6"/>
        <v>638.6</v>
      </c>
      <c r="F315" s="170"/>
      <c r="G315" s="21"/>
      <c r="H315" s="82"/>
      <c r="I315" s="82"/>
    </row>
    <row r="316" spans="1:9" s="78" customFormat="1" ht="14.25" customHeight="1">
      <c r="A316" s="310"/>
      <c r="B316" s="429" t="s">
        <v>607</v>
      </c>
      <c r="C316" s="430">
        <v>144</v>
      </c>
      <c r="D316" s="431">
        <v>50.73</v>
      </c>
      <c r="E316" s="71">
        <v>7305.6</v>
      </c>
      <c r="F316" s="170"/>
      <c r="G316" s="21"/>
      <c r="H316" s="82"/>
      <c r="I316" s="82"/>
    </row>
    <row r="317" spans="1:9" s="78" customFormat="1" ht="14.25" customHeight="1">
      <c r="A317" s="310"/>
      <c r="B317" s="434" t="s">
        <v>608</v>
      </c>
      <c r="C317" s="435">
        <v>20</v>
      </c>
      <c r="D317" s="436">
        <v>63.8</v>
      </c>
      <c r="E317" s="71">
        <f t="shared" si="6"/>
        <v>1276</v>
      </c>
      <c r="F317" s="170"/>
      <c r="G317" s="21"/>
      <c r="H317" s="82"/>
      <c r="I317" s="82"/>
    </row>
    <row r="318" spans="1:9" s="78" customFormat="1" ht="14.25" customHeight="1">
      <c r="A318" s="310"/>
      <c r="B318" s="429" t="s">
        <v>609</v>
      </c>
      <c r="C318" s="430">
        <v>4</v>
      </c>
      <c r="D318" s="431">
        <v>38.4</v>
      </c>
      <c r="E318" s="71">
        <f t="shared" si="6"/>
        <v>153.6</v>
      </c>
      <c r="F318" s="170"/>
      <c r="G318" s="21"/>
      <c r="H318" s="82"/>
      <c r="I318" s="82"/>
    </row>
    <row r="319" spans="1:9" s="78" customFormat="1" ht="14.25" customHeight="1">
      <c r="A319" s="310"/>
      <c r="B319" s="429" t="s">
        <v>610</v>
      </c>
      <c r="C319" s="430">
        <v>120</v>
      </c>
      <c r="D319" s="431">
        <v>48.09</v>
      </c>
      <c r="E319" s="71">
        <v>5771.2</v>
      </c>
      <c r="F319" s="170"/>
      <c r="G319" s="21"/>
      <c r="H319" s="87"/>
      <c r="I319" s="82"/>
    </row>
    <row r="320" spans="1:9" s="78" customFormat="1" ht="14.25" customHeight="1">
      <c r="A320" s="310"/>
      <c r="B320" s="429" t="s">
        <v>611</v>
      </c>
      <c r="C320" s="430">
        <v>21</v>
      </c>
      <c r="D320" s="431">
        <v>472</v>
      </c>
      <c r="E320" s="71">
        <f t="shared" si="6"/>
        <v>9912</v>
      </c>
      <c r="F320" s="170"/>
      <c r="G320" s="21"/>
      <c r="H320" s="82"/>
      <c r="I320" s="82"/>
    </row>
    <row r="321" spans="1:9" s="78" customFormat="1" ht="14.25" customHeight="1">
      <c r="A321" s="310"/>
      <c r="B321" s="429" t="s">
        <v>612</v>
      </c>
      <c r="C321" s="430">
        <v>15</v>
      </c>
      <c r="D321" s="432">
        <v>4650</v>
      </c>
      <c r="E321" s="71">
        <f t="shared" si="6"/>
        <v>69750</v>
      </c>
      <c r="F321" s="170"/>
      <c r="G321" s="21"/>
      <c r="H321" s="82"/>
      <c r="I321" s="82"/>
    </row>
    <row r="322" spans="1:9" s="78" customFormat="1" ht="14.25" customHeight="1">
      <c r="A322" s="310"/>
      <c r="B322" s="429" t="s">
        <v>613</v>
      </c>
      <c r="C322" s="430">
        <v>25</v>
      </c>
      <c r="D322" s="432">
        <v>1093</v>
      </c>
      <c r="E322" s="71">
        <f t="shared" si="6"/>
        <v>27325</v>
      </c>
      <c r="F322" s="170"/>
      <c r="G322" s="21"/>
      <c r="H322" s="82"/>
      <c r="I322" s="82"/>
    </row>
    <row r="323" spans="1:9" s="78" customFormat="1" ht="14.25" customHeight="1">
      <c r="A323" s="310"/>
      <c r="B323" s="429" t="s">
        <v>614</v>
      </c>
      <c r="C323" s="430">
        <v>37</v>
      </c>
      <c r="D323" s="432">
        <v>1490</v>
      </c>
      <c r="E323" s="71">
        <f>C323*D323</f>
        <v>55130</v>
      </c>
      <c r="F323" s="170"/>
      <c r="G323" s="21"/>
      <c r="H323" s="82"/>
      <c r="I323" s="82"/>
    </row>
    <row r="324" spans="1:9" s="78" customFormat="1" ht="14.25" customHeight="1">
      <c r="A324" s="310"/>
      <c r="B324" s="429" t="s">
        <v>615</v>
      </c>
      <c r="C324" s="430">
        <v>19</v>
      </c>
      <c r="D324" s="432">
        <v>1710</v>
      </c>
      <c r="E324" s="71">
        <f t="shared" si="6"/>
        <v>32490</v>
      </c>
      <c r="F324" s="170"/>
      <c r="G324" s="21"/>
      <c r="H324" s="82"/>
      <c r="I324" s="82"/>
    </row>
    <row r="325" spans="1:9" s="78" customFormat="1" ht="14.25" customHeight="1">
      <c r="A325" s="310"/>
      <c r="B325" s="429" t="s">
        <v>616</v>
      </c>
      <c r="C325" s="430">
        <v>88</v>
      </c>
      <c r="D325" s="432">
        <v>1480</v>
      </c>
      <c r="E325" s="71">
        <f t="shared" si="6"/>
        <v>130240</v>
      </c>
      <c r="F325" s="170"/>
      <c r="G325" s="21"/>
      <c r="H325" s="87"/>
      <c r="I325" s="82"/>
    </row>
    <row r="326" spans="1:9" s="93" customFormat="1" ht="25.5" customHeight="1">
      <c r="A326" s="628" t="s">
        <v>526</v>
      </c>
      <c r="B326" s="628"/>
      <c r="C326" s="324">
        <f>SUM(C262:C325)</f>
        <v>5047.3</v>
      </c>
      <c r="D326" s="140" t="s">
        <v>300</v>
      </c>
      <c r="E326" s="134">
        <f>SUM(E262:E325)</f>
        <v>501190.64</v>
      </c>
      <c r="F326" s="147"/>
      <c r="G326" s="30"/>
      <c r="H326" s="91"/>
      <c r="I326" s="103"/>
    </row>
    <row r="327" spans="1:9" s="93" customFormat="1" ht="27" customHeight="1">
      <c r="A327" s="164"/>
      <c r="B327" s="164"/>
      <c r="C327" s="141"/>
      <c r="D327" s="141"/>
      <c r="E327" s="147"/>
      <c r="F327" s="147"/>
      <c r="G327" s="147"/>
      <c r="H327" s="96"/>
      <c r="I327" s="103"/>
    </row>
    <row r="328" spans="1:9" s="93" customFormat="1" ht="27" customHeight="1">
      <c r="A328" s="628" t="s">
        <v>527</v>
      </c>
      <c r="B328" s="628"/>
      <c r="C328" s="324">
        <f>E326+F226+E198+E27+I20+E252+E258+E46+E96+F38</f>
        <v>2445934.71712</v>
      </c>
      <c r="D328" s="164"/>
      <c r="E328" s="147"/>
      <c r="F328" s="147"/>
      <c r="G328" s="147"/>
      <c r="H328" s="96"/>
      <c r="I328" s="103"/>
    </row>
    <row r="329" spans="1:9" s="98" customFormat="1" ht="54" customHeight="1">
      <c r="A329" s="627" t="s">
        <v>421</v>
      </c>
      <c r="B329" s="627"/>
      <c r="C329" s="624"/>
      <c r="D329" s="624"/>
      <c r="E329" s="151"/>
      <c r="F329" s="195" t="s">
        <v>754</v>
      </c>
      <c r="G329" s="154"/>
      <c r="H329" s="344"/>
      <c r="I329" s="344"/>
    </row>
    <row r="330" spans="1:9" s="98" customFormat="1" ht="18" customHeight="1">
      <c r="A330" s="151"/>
      <c r="B330" s="153"/>
      <c r="C330" s="625" t="s">
        <v>274</v>
      </c>
      <c r="D330" s="625"/>
      <c r="E330" s="151"/>
      <c r="F330" s="151" t="s">
        <v>275</v>
      </c>
      <c r="G330" s="154"/>
      <c r="H330" s="344"/>
      <c r="I330" s="344"/>
    </row>
    <row r="331" spans="1:9" s="98" customFormat="1" ht="18" customHeight="1">
      <c r="A331" s="151" t="s">
        <v>243</v>
      </c>
      <c r="B331" s="153"/>
      <c r="C331" s="624"/>
      <c r="D331" s="624"/>
      <c r="E331" s="151"/>
      <c r="F331" s="195" t="s">
        <v>528</v>
      </c>
      <c r="G331" s="154"/>
      <c r="H331" s="344"/>
      <c r="I331" s="344"/>
    </row>
    <row r="332" spans="1:9" s="98" customFormat="1" ht="10.5" customHeight="1">
      <c r="A332" s="151"/>
      <c r="B332" s="153"/>
      <c r="C332" s="625" t="s">
        <v>274</v>
      </c>
      <c r="D332" s="625"/>
      <c r="E332" s="151"/>
      <c r="F332" s="151" t="s">
        <v>275</v>
      </c>
      <c r="G332" s="154"/>
      <c r="H332" s="344"/>
      <c r="I332" s="344"/>
    </row>
    <row r="333" spans="1:9" s="98" customFormat="1" ht="15.75">
      <c r="A333" s="44" t="s">
        <v>438</v>
      </c>
      <c r="B333" s="153"/>
      <c r="C333" s="624"/>
      <c r="D333" s="624"/>
      <c r="E333" s="151"/>
      <c r="F333" s="195" t="s">
        <v>528</v>
      </c>
      <c r="G333" s="154"/>
      <c r="H333" s="344"/>
      <c r="I333" s="344"/>
    </row>
    <row r="334" spans="1:9" s="98" customFormat="1" ht="18.75" customHeight="1">
      <c r="A334" s="151"/>
      <c r="B334" s="151"/>
      <c r="C334" s="625" t="s">
        <v>274</v>
      </c>
      <c r="D334" s="625"/>
      <c r="E334" s="151"/>
      <c r="F334" s="151" t="s">
        <v>275</v>
      </c>
      <c r="G334" s="154"/>
      <c r="H334" s="344"/>
      <c r="I334" s="344"/>
    </row>
    <row r="335" spans="1:9" s="98" customFormat="1" ht="15.75">
      <c r="A335" s="151" t="s">
        <v>753</v>
      </c>
      <c r="B335" s="151"/>
      <c r="C335" s="151"/>
      <c r="D335" s="151"/>
      <c r="E335" s="151"/>
      <c r="F335" s="151"/>
      <c r="G335" s="154"/>
      <c r="H335" s="344"/>
      <c r="I335" s="344"/>
    </row>
    <row r="336" spans="1:9" ht="8.25" customHeight="1">
      <c r="A336" s="151"/>
      <c r="B336" s="151"/>
      <c r="C336" s="151"/>
      <c r="D336" s="151"/>
      <c r="E336" s="151"/>
      <c r="F336" s="151"/>
      <c r="G336" s="152"/>
      <c r="H336" s="343"/>
      <c r="I336" s="343"/>
    </row>
    <row r="337" spans="1:10" ht="14.25" customHeight="1">
      <c r="A337" s="626"/>
      <c r="B337" s="626"/>
      <c r="C337" s="153"/>
      <c r="D337" s="153"/>
      <c r="E337" s="153"/>
      <c r="F337" s="414"/>
      <c r="G337" s="414"/>
      <c r="H337" s="153"/>
      <c r="I337" s="153"/>
      <c r="J337" s="152"/>
    </row>
    <row r="338" spans="1:10" s="98" customFormat="1" ht="15.75">
      <c r="A338" s="153"/>
      <c r="B338" s="153"/>
      <c r="C338" s="631"/>
      <c r="D338" s="631"/>
      <c r="E338" s="415"/>
      <c r="F338" s="623"/>
      <c r="G338" s="623"/>
      <c r="H338" s="364"/>
      <c r="I338" s="364"/>
      <c r="J338" s="116"/>
    </row>
    <row r="339" spans="8:9" ht="12.75">
      <c r="H339" s="343"/>
      <c r="I339" s="343"/>
    </row>
    <row r="340" spans="8:9" ht="12.75">
      <c r="H340" s="343"/>
      <c r="I340" s="343"/>
    </row>
    <row r="341" spans="8:9" ht="12.75">
      <c r="H341" s="343"/>
      <c r="I341" s="343"/>
    </row>
  </sheetData>
  <sheetProtection/>
  <mergeCells count="94">
    <mergeCell ref="C332:D332"/>
    <mergeCell ref="C333:D333"/>
    <mergeCell ref="C334:D334"/>
    <mergeCell ref="A337:B337"/>
    <mergeCell ref="C338:D338"/>
    <mergeCell ref="F338:G338"/>
    <mergeCell ref="A328:B328"/>
    <mergeCell ref="A329:B329"/>
    <mergeCell ref="C329:D329"/>
    <mergeCell ref="C330:D330"/>
    <mergeCell ref="C331:D331"/>
    <mergeCell ref="A259:E259"/>
    <mergeCell ref="A326:B326"/>
    <mergeCell ref="A252:B252"/>
    <mergeCell ref="A253:E254"/>
    <mergeCell ref="A258:B258"/>
    <mergeCell ref="A206:B206"/>
    <mergeCell ref="A208:E208"/>
    <mergeCell ref="A226:B226"/>
    <mergeCell ref="A227:B227"/>
    <mergeCell ref="A229:E229"/>
    <mergeCell ref="A198:B198"/>
    <mergeCell ref="A200:B200"/>
    <mergeCell ref="C200:F200"/>
    <mergeCell ref="A201:F201"/>
    <mergeCell ref="A202:E202"/>
    <mergeCell ref="A118:A119"/>
    <mergeCell ref="B118:B119"/>
    <mergeCell ref="C118:C119"/>
    <mergeCell ref="D118:D119"/>
    <mergeCell ref="E118:E119"/>
    <mergeCell ref="F118:F119"/>
    <mergeCell ref="A108:B108"/>
    <mergeCell ref="A109:B109"/>
    <mergeCell ref="A110:E110"/>
    <mergeCell ref="A115:B115"/>
    <mergeCell ref="A117:E117"/>
    <mergeCell ref="A92:E92"/>
    <mergeCell ref="A96:B96"/>
    <mergeCell ref="A97:E97"/>
    <mergeCell ref="A98:E98"/>
    <mergeCell ref="A99:F99"/>
    <mergeCell ref="A100:F100"/>
    <mergeCell ref="A74:F74"/>
    <mergeCell ref="A75:E75"/>
    <mergeCell ref="A88:B88"/>
    <mergeCell ref="A90:B90"/>
    <mergeCell ref="C90:F90"/>
    <mergeCell ref="A91:F91"/>
    <mergeCell ref="A50:E50"/>
    <mergeCell ref="A61:B61"/>
    <mergeCell ref="A70:B70"/>
    <mergeCell ref="A71:B71"/>
    <mergeCell ref="A73:B73"/>
    <mergeCell ref="C73:F73"/>
    <mergeCell ref="A47:E47"/>
    <mergeCell ref="A48:B48"/>
    <mergeCell ref="C48:F48"/>
    <mergeCell ref="A49:F49"/>
    <mergeCell ref="A38:B38"/>
    <mergeCell ref="A40:B40"/>
    <mergeCell ref="A41:F41"/>
    <mergeCell ref="A46:B46"/>
    <mergeCell ref="A42:E42"/>
    <mergeCell ref="A28:B28"/>
    <mergeCell ref="C28:F28"/>
    <mergeCell ref="A29:F29"/>
    <mergeCell ref="A30:F30"/>
    <mergeCell ref="C26:D26"/>
    <mergeCell ref="A27:B27"/>
    <mergeCell ref="C27:D27"/>
    <mergeCell ref="A21:B21"/>
    <mergeCell ref="A22:F22"/>
    <mergeCell ref="A23:F23"/>
    <mergeCell ref="C24:D24"/>
    <mergeCell ref="C25:D25"/>
    <mergeCell ref="H10:H12"/>
    <mergeCell ref="I10:I12"/>
    <mergeCell ref="D11:D12"/>
    <mergeCell ref="E11:G11"/>
    <mergeCell ref="A20:B20"/>
    <mergeCell ref="A8:F8"/>
    <mergeCell ref="A9:F9"/>
    <mergeCell ref="A10:A12"/>
    <mergeCell ref="B10:B12"/>
    <mergeCell ref="C10:C12"/>
    <mergeCell ref="D10:G10"/>
    <mergeCell ref="A1:G1"/>
    <mergeCell ref="A2:G2"/>
    <mergeCell ref="A3:G3"/>
    <mergeCell ref="A4:F4"/>
    <mergeCell ref="A6:F6"/>
    <mergeCell ref="A7:B7"/>
    <mergeCell ref="C7:F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Ю.В.</dc:creator>
  <cp:keywords/>
  <dc:description/>
  <cp:lastModifiedBy>User</cp:lastModifiedBy>
  <cp:lastPrinted>2019-11-28T04:05:48Z</cp:lastPrinted>
  <dcterms:created xsi:type="dcterms:W3CDTF">2015-12-29T05:26:46Z</dcterms:created>
  <dcterms:modified xsi:type="dcterms:W3CDTF">2019-11-29T09:55:19Z</dcterms:modified>
  <cp:category/>
  <cp:version/>
  <cp:contentType/>
  <cp:contentStatus/>
</cp:coreProperties>
</file>